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66925"/>
  <mc:AlternateContent xmlns:mc="http://schemas.openxmlformats.org/markup-compatibility/2006">
    <mc:Choice Requires="x15">
      <x15ac:absPath xmlns:x15ac="http://schemas.microsoft.com/office/spreadsheetml/2010/11/ac" url="C:\Users\Utilisateur\Desktop\application de génération automatique de scenarios\TRAAM\GENERATEUR DE SCENARIOS CHAINE COMMERCIALE (SANS DOCUMENT JUSTE CONSIGNES)\GENERATEUR AUTONOME\"/>
    </mc:Choice>
  </mc:AlternateContent>
  <xr:revisionPtr revIDLastSave="0" documentId="8_{4BEAB66B-62D1-4983-A806-891FFCD24389}" xr6:coauthVersionLast="47" xr6:coauthVersionMax="47" xr10:uidLastSave="{00000000-0000-0000-0000-000000000000}"/>
  <bookViews>
    <workbookView xWindow="-120" yWindow="-120" windowWidth="29040" windowHeight="15720" tabRatio="0" xr2:uid="{7281DC24-E6D7-4DCA-96AD-00560338D1BA}"/>
  </bookViews>
  <sheets>
    <sheet name="VENTES" sheetId="15" r:id="rId1"/>
    <sheet name="PHASE_VENTES" sheetId="5" r:id="rId2"/>
    <sheet name="SCENARIO VENTE" sheetId="20" r:id="rId3"/>
    <sheet name="AUTOEVAL" sheetId="21" r:id="rId4"/>
    <sheet name="AIDE 1" sheetId="22" r:id="rId5"/>
    <sheet name="AIDE 2" sheetId="23" r:id="rId6"/>
    <sheet name="PARAMETRES" sheetId="4" r:id="rId7"/>
    <sheet name="PRODUITS" sheetId="1" r:id="rId8"/>
    <sheet name="FOURNISSEURS" sheetId="16" r:id="rId9"/>
    <sheet name="CLIENTS" sheetId="2" r:id="rId10"/>
  </sheets>
  <definedNames>
    <definedName name="clients" localSheetId="8">OFFSET(FOURNISSEURS!$A$2,0,0,COUNT(FOURNISSEURS!$A$2:$A$35)-1,1)</definedName>
    <definedName name="clients">OFFSET(CLIENTS!$A$2,0,0,COUNT(CLIENTS!$A$2:$A$35)-1,1)</definedName>
    <definedName name="frs">OFFSET(FOURNISSEURS!$B$1,1,0,COUNTA(FOURNISSEURS!$B:$B)-1,1)</definedName>
    <definedName name="valscenario">OFFSET(PARAMETRES!$AE$1,1,0,COUNTA(PARAMETRES!$AE:$AE)-1,1)</definedName>
    <definedName name="_xlnm.Print_Area" localSheetId="3">AUTOEVAL!$A$1:$S$25</definedName>
    <definedName name="_xlnm.Print_Area" localSheetId="2">'SCENARIO VENTE'!$A$1:$E$34</definedName>
    <definedName name="_xlnm.Print_Area" localSheetId="0">VENTES!$A$2:$AF$32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21" l="1"/>
  <c r="Q6" i="21"/>
  <c r="Q7" i="21"/>
  <c r="Q8" i="21"/>
  <c r="Q9" i="21"/>
  <c r="Q10" i="21"/>
  <c r="Q11" i="21"/>
  <c r="Q12" i="21"/>
  <c r="Q13" i="21"/>
  <c r="Q14" i="21"/>
  <c r="Q15" i="21"/>
  <c r="Q16" i="21"/>
  <c r="Q17" i="21"/>
  <c r="Q18" i="21"/>
  <c r="Q19" i="21"/>
  <c r="S19" i="21" s="1"/>
  <c r="Q20" i="21"/>
  <c r="S20" i="21" s="1"/>
  <c r="Q21" i="21"/>
  <c r="S21" i="21" s="1"/>
  <c r="Q22" i="21"/>
  <c r="S22" i="21" s="1"/>
  <c r="Q23" i="21"/>
  <c r="S23" i="21" s="1"/>
  <c r="E2" i="5"/>
  <c r="I2" i="5"/>
  <c r="H2" i="5"/>
  <c r="C25" i="21"/>
  <c r="S17" i="21"/>
  <c r="S18" i="21"/>
  <c r="B2" i="21"/>
  <c r="C24" i="21" s="1"/>
  <c r="R5" i="21" l="1"/>
  <c r="R6" i="21"/>
  <c r="R7" i="21"/>
  <c r="S7" i="21" s="1"/>
  <c r="R8" i="21"/>
  <c r="R9" i="21"/>
  <c r="R10" i="21"/>
  <c r="R11" i="21"/>
  <c r="R12" i="21"/>
  <c r="R13" i="21"/>
  <c r="R14" i="21"/>
  <c r="R15" i="21"/>
  <c r="R16" i="21"/>
  <c r="R17" i="21"/>
  <c r="R18" i="21"/>
  <c r="R19" i="21"/>
  <c r="R20" i="21"/>
  <c r="R21" i="21"/>
  <c r="R22" i="21"/>
  <c r="R23" i="21"/>
  <c r="R4" i="21"/>
  <c r="Q4" i="21"/>
  <c r="B2" i="5"/>
  <c r="C8" i="20" s="1"/>
  <c r="A26" i="15"/>
  <c r="A5" i="20"/>
  <c r="B10" i="20"/>
  <c r="AK2" i="5"/>
  <c r="Y2" i="5"/>
  <c r="U2" i="5"/>
  <c r="V2" i="5" s="1"/>
  <c r="S2" i="5"/>
  <c r="T2" i="5" s="1"/>
  <c r="C18" i="20" s="1"/>
  <c r="Q2" i="5"/>
  <c r="B24" i="20" s="1"/>
  <c r="C2" i="5"/>
  <c r="B11" i="20" s="1"/>
  <c r="A10" i="15"/>
  <c r="A2" i="5" s="1"/>
  <c r="A2" i="20" s="1"/>
  <c r="S16" i="21" l="1"/>
  <c r="S15" i="21"/>
  <c r="S14" i="21"/>
  <c r="S13" i="21"/>
  <c r="S12" i="21"/>
  <c r="S11" i="21"/>
  <c r="S10" i="21"/>
  <c r="S9" i="21"/>
  <c r="S8" i="21"/>
  <c r="S5" i="21"/>
  <c r="B22" i="20"/>
  <c r="AL2" i="5"/>
  <c r="AC2" i="5"/>
  <c r="B20" i="20" s="1"/>
  <c r="Z2" i="5"/>
  <c r="B18" i="20"/>
  <c r="S6" i="21"/>
  <c r="S4" i="21"/>
  <c r="D12" i="20"/>
  <c r="B19" i="20"/>
  <c r="W2" i="5"/>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2" i="16"/>
  <c r="G11" i="15"/>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P3" i="4"/>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V3" i="4"/>
  <c r="V4" i="4"/>
  <c r="V5"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Y3" i="4"/>
  <c r="Y4" i="4"/>
  <c r="Y5" i="4"/>
  <c r="Y6" i="4"/>
  <c r="Y7" i="4"/>
  <c r="Y8" i="4"/>
  <c r="Y9" i="4"/>
  <c r="Y10" i="4"/>
  <c r="Y11" i="4"/>
  <c r="Y12" i="4"/>
  <c r="Y13" i="4"/>
  <c r="Y14" i="4"/>
  <c r="Y15" i="4"/>
  <c r="Y16" i="4"/>
  <c r="Y17" i="4"/>
  <c r="Y18" i="4"/>
  <c r="Y19" i="4"/>
  <c r="Y20" i="4"/>
  <c r="Y21" i="4"/>
  <c r="Y22" i="4"/>
  <c r="Y23" i="4"/>
  <c r="Y24" i="4"/>
  <c r="Y25" i="4"/>
  <c r="Y26" i="4"/>
  <c r="Y27" i="4"/>
  <c r="Y28" i="4"/>
  <c r="Y29" i="4"/>
  <c r="Y30" i="4"/>
  <c r="Y31" i="4"/>
  <c r="Y32" i="4"/>
  <c r="Y33" i="4"/>
  <c r="Y34" i="4"/>
  <c r="Y35" i="4"/>
  <c r="Y36" i="4"/>
  <c r="Y37" i="4"/>
  <c r="AB3" i="4"/>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2" i="4"/>
  <c r="Y2" i="4"/>
  <c r="V2" i="4"/>
  <c r="S2" i="4"/>
  <c r="P2" i="4"/>
  <c r="M2" i="4"/>
  <c r="L1" i="4" s="1"/>
  <c r="J2" i="4"/>
  <c r="G2" i="4"/>
  <c r="D2" i="4"/>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2" i="1"/>
  <c r="AG2" i="5" l="1"/>
  <c r="AH2" i="5" s="1"/>
  <c r="AD2" i="5"/>
  <c r="S24" i="21"/>
  <c r="R1" i="21" s="1"/>
  <c r="AA2" i="5"/>
  <c r="X2" i="5"/>
  <c r="C19" i="20" s="1"/>
  <c r="AA1" i="4"/>
  <c r="O2" i="5"/>
  <c r="B23" i="20" s="1"/>
  <c r="F3" i="2"/>
  <c r="X1" i="4"/>
  <c r="G3" i="1"/>
  <c r="F3" i="16"/>
  <c r="U1" i="4"/>
  <c r="R1" i="4"/>
  <c r="O1" i="4"/>
  <c r="F1" i="4"/>
  <c r="I1" i="4"/>
  <c r="C1" i="4"/>
  <c r="B21" i="20" l="1"/>
  <c r="AE2" i="5"/>
  <c r="AB2" i="5"/>
  <c r="C20" i="20" s="1"/>
  <c r="D18" i="20"/>
  <c r="J2" i="5"/>
  <c r="F2" i="5"/>
  <c r="B13" i="20" s="1"/>
  <c r="K2" i="5"/>
  <c r="M2" i="5"/>
  <c r="D2" i="5"/>
  <c r="G2" i="5" s="1"/>
  <c r="B12" i="20" l="1"/>
  <c r="B14" i="20"/>
  <c r="B25" i="20"/>
  <c r="R2" i="5"/>
  <c r="D25" i="20" s="1"/>
  <c r="D22" i="20"/>
  <c r="E15" i="20"/>
  <c r="L2" i="5"/>
  <c r="B16" i="20" s="1"/>
  <c r="B15" i="20"/>
  <c r="P2" i="5"/>
  <c r="B26" i="20" s="1"/>
  <c r="N2" i="5"/>
  <c r="C27" i="20" s="1"/>
  <c r="AF2" i="5"/>
  <c r="C21" i="20" s="1"/>
  <c r="AI2" i="5"/>
  <c r="AJ2" i="5" s="1"/>
  <c r="C22" i="20" s="1"/>
  <c r="D20" i="20"/>
  <c r="D19" i="20"/>
  <c r="D2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author>
  </authors>
  <commentList>
    <comment ref="I9" authorId="0" shapeId="0" xr:uid="{6DB8D6C6-8C84-4B86-AF3B-DB5A3B58A5C8}">
      <text>
        <r>
          <rPr>
            <b/>
            <sz val="9"/>
            <color indexed="81"/>
            <rFont val="Tahoma"/>
            <family val="2"/>
          </rPr>
          <t xml:space="preserve">indication :
</t>
        </r>
        <r>
          <rPr>
            <sz val="9"/>
            <color indexed="81"/>
            <rFont val="Tahoma"/>
            <family val="2"/>
          </rPr>
          <t>Pour savoir ce qu'il faut choisir, l'aide peut t'aider.</t>
        </r>
      </text>
    </comment>
    <comment ref="A10" authorId="0" shapeId="0" xr:uid="{71E1EE06-8524-4462-AD08-94589A5DFAA5}">
      <text>
        <r>
          <rPr>
            <b/>
            <sz val="9"/>
            <color indexed="81"/>
            <rFont val="Tahoma"/>
            <family val="2"/>
          </rPr>
          <t xml:space="preserve">Indication :
</t>
        </r>
        <r>
          <rPr>
            <sz val="9"/>
            <color indexed="81"/>
            <rFont val="Tahoma"/>
            <family val="2"/>
          </rPr>
          <t xml:space="preserve">Le scenario se joue à cette date...
</t>
        </r>
      </text>
    </comment>
    <comment ref="A16" authorId="0" shapeId="0" xr:uid="{030096A3-1166-4F14-AB89-00A8A17B3C60}">
      <text>
        <r>
          <rPr>
            <b/>
            <sz val="9"/>
            <color indexed="81"/>
            <rFont val="Tahoma"/>
            <family val="2"/>
          </rPr>
          <t xml:space="preserve">Consigne :
</t>
        </r>
        <r>
          <rPr>
            <sz val="9"/>
            <color indexed="81"/>
            <rFont val="Tahoma"/>
            <family val="2"/>
          </rPr>
          <t>Veuillez saisir votre nom</t>
        </r>
      </text>
    </comment>
    <comment ref="A22" authorId="0" shapeId="0" xr:uid="{A686C539-B5AE-4644-9184-8C64ACE543A0}">
      <text>
        <r>
          <rPr>
            <b/>
            <sz val="9"/>
            <color indexed="81"/>
            <rFont val="Tahoma"/>
            <family val="2"/>
          </rPr>
          <t xml:space="preserve">Consigne :
</t>
        </r>
        <r>
          <rPr>
            <sz val="9"/>
            <color indexed="81"/>
            <rFont val="Tahoma"/>
            <family val="2"/>
          </rPr>
          <t xml:space="preserve">Saisissez le numéro du dernier scenario que vous avez joué
</t>
        </r>
      </text>
    </comment>
  </commentList>
</comments>
</file>

<file path=xl/sharedStrings.xml><?xml version="1.0" encoding="utf-8"?>
<sst xmlns="http://schemas.openxmlformats.org/spreadsheetml/2006/main" count="288" uniqueCount="245">
  <si>
    <t>GRCF - BTS GPME</t>
  </si>
  <si>
    <t>Saisir la date du jour de l'activité</t>
  </si>
  <si>
    <t>Cochez les options que vous souhaitez intégrer dans votre scenario de relation Commerciale sur Odoo</t>
  </si>
  <si>
    <t>Comment faire fonctionner cet outil ?</t>
  </si>
  <si>
    <t>OPTIONS COMMERCIALES</t>
  </si>
  <si>
    <t>Vous avez la possibilité de vous entraîner à votre rythme à partir de votre base de données personnnelle.
Avant de lancer le scenario : 
- Saisissez une date et un numéro de scenario (+1 à chaque nouveau scenario)
- Saisissez votre nom
- Cochez les options qui vous intéressent (RRR, Escompte, Acompte, paiement).
Cliquez sur le lien "Accéder au scenario à imprimer" pour accéder au travail. Imprimez ensuite la fiche.
Sur la fiche, que vous allez obtenir, lancez une impression et réalisez le travail demandé.</t>
  </si>
  <si>
    <t>R,R,R</t>
  </si>
  <si>
    <t>ACCORD ALÉATOIRE SUR LE DEVIS ?</t>
  </si>
  <si>
    <t>Saisissez votre nom</t>
  </si>
  <si>
    <t>ESCOMPTE ACCORDÉ ?</t>
  </si>
  <si>
    <t>ACOMPTE</t>
  </si>
  <si>
    <t>LIVRAISON PARTIELLE ?</t>
  </si>
  <si>
    <t>PAIEMENT RÉEL</t>
  </si>
  <si>
    <t>FACTURATION</t>
  </si>
  <si>
    <t>Quel est le numéro du dernier scenario joué ?</t>
  </si>
  <si>
    <t>Accéder au scenario à imprimer</t>
  </si>
  <si>
    <t xml:space="preserve">Cas d'apprentissage : </t>
  </si>
  <si>
    <t>MEUBLE CONCEPT</t>
  </si>
  <si>
    <t>Date impression du jeu</t>
  </si>
  <si>
    <t>Jeu scenario</t>
  </si>
  <si>
    <t>NOM CLIENT</t>
  </si>
  <si>
    <t>DATE DEVIS</t>
  </si>
  <si>
    <t>VALIDATION DEVIS</t>
  </si>
  <si>
    <t>MOTIF REFUS</t>
  </si>
  <si>
    <t>DATE COMMANDE</t>
  </si>
  <si>
    <t>DATE LIVRAISON</t>
  </si>
  <si>
    <t>TYPE LIVRAISON</t>
  </si>
  <si>
    <t>DATE FACTURE</t>
  </si>
  <si>
    <t>ECHEANCE</t>
  </si>
  <si>
    <t>DATE PAIEMENT REEL</t>
  </si>
  <si>
    <t>MOYEN DE PAIEMENT</t>
  </si>
  <si>
    <t>ACOMPTE ?</t>
  </si>
  <si>
    <t>RRR</t>
  </si>
  <si>
    <t>ESCOMPTE</t>
  </si>
  <si>
    <t>IDPROD1</t>
  </si>
  <si>
    <t>LIBELLEPROD1</t>
  </si>
  <si>
    <t>QTEPROD1</t>
  </si>
  <si>
    <t>QTEPROD1LIVREE</t>
  </si>
  <si>
    <t>IDPROD2</t>
  </si>
  <si>
    <t>LIBELLEPROD2</t>
  </si>
  <si>
    <t>QTEPROD2</t>
  </si>
  <si>
    <t>QTEPROD2LIVREE</t>
  </si>
  <si>
    <t>IDPROD3</t>
  </si>
  <si>
    <t>LIBELLEPROD3</t>
  </si>
  <si>
    <t>QTEPROD3</t>
  </si>
  <si>
    <t>QTEPROD3LIVREE</t>
  </si>
  <si>
    <t>IDPROD4</t>
  </si>
  <si>
    <t>LIBELLEPROD4</t>
  </si>
  <si>
    <t>QTEPROD4</t>
  </si>
  <si>
    <t>QTEPROD4LIVREE</t>
  </si>
  <si>
    <t>IDPROD5</t>
  </si>
  <si>
    <t>LIBELLEPROD5</t>
  </si>
  <si>
    <t>QTEPROD5</t>
  </si>
  <si>
    <t>QTEPROD5LIVREE</t>
  </si>
  <si>
    <t>Date d'impression de la situation</t>
  </si>
  <si>
    <t>Vous travaillez à partir de votre base de données personnelle de travail.</t>
  </si>
  <si>
    <t>VENTES!A1</t>
  </si>
  <si>
    <t>Nom de la société :</t>
  </si>
  <si>
    <t>Pour vous aider, flashez le code ci-contre. --&gt;</t>
  </si>
  <si>
    <t>Administration de la chaîne de vente</t>
  </si>
  <si>
    <t>Jeu de scenarion°</t>
  </si>
  <si>
    <t>Merci de procéder aux opérations commerciales de vente en lien avec l’ordre de traitement proposé ci-dessous</t>
  </si>
  <si>
    <t>Revenir à l'accueil</t>
  </si>
  <si>
    <t>Mission pour</t>
  </si>
  <si>
    <t>Contact / Client / Prospect</t>
  </si>
  <si>
    <t>NON</t>
  </si>
  <si>
    <t>Quelle est la date de la création du Devis ?</t>
  </si>
  <si>
    <t>Le devis a-t-il été accepté ?</t>
  </si>
  <si>
    <t>Motif refus éventuel</t>
  </si>
  <si>
    <t xml:space="preserve">Date commande </t>
  </si>
  <si>
    <t>(Calculez la date à partir de la DATE DE DEVIS)</t>
  </si>
  <si>
    <t xml:space="preserve">Date livraison </t>
  </si>
  <si>
    <t>(Calculez lla date à partie de la DATE DE COMMANDE)</t>
  </si>
  <si>
    <t>Type de livraison :</t>
  </si>
  <si>
    <t>Date Facture</t>
  </si>
  <si>
    <t>(Calculez la date à partie de la DATE DE LIVRAISON)</t>
  </si>
  <si>
    <t>Le forfait de livraison coûte 50 €. Les autres sont gratuits (0 €).</t>
  </si>
  <si>
    <t>Quantités commandées</t>
  </si>
  <si>
    <t>Produit</t>
  </si>
  <si>
    <t>Quantités livrées</t>
  </si>
  <si>
    <t>Moyen de paiement</t>
  </si>
  <si>
    <t>(A saisir au moment de l'enregistremetn du règlement)</t>
  </si>
  <si>
    <t>Conditions commerciales</t>
  </si>
  <si>
    <t>(A appliquer au moment du devis ou de la commande)</t>
  </si>
  <si>
    <t>Conditions de règlement</t>
  </si>
  <si>
    <t>Un escompte a-t-il été accordé pour paiement anticipé ?</t>
  </si>
  <si>
    <t>Le client a-t-il versé un acompte ?</t>
  </si>
  <si>
    <t>Quand le client a-t-il réglé le solde de la facture ?</t>
  </si>
  <si>
    <t>Attention, pour chaque ordre de traitement, il est possible de réaliser une commande fournisseur dès que le stock de produit ne permet pas de livrer le client.
Ne commander que la quantité nécessaire liée à la commande du client. Toute réception est prévue sous 48h après commande ferme auprès du fournisseur. La commande fournisseur a lieu le jour de la commande client.
La facture fournisseur est comptabilisée le jour de la réception. Le paiement à lieu à 30 jours nets.
Toute livraison partielle à un client génère un reliquat. Le reliquat est livré sous 48 heures ouvrées.</t>
  </si>
  <si>
    <t>RETOUR</t>
  </si>
  <si>
    <t>IDREGLEMENT</t>
  </si>
  <si>
    <t>LIBELLE REGLEMENT</t>
  </si>
  <si>
    <t>IDLIVRAISON</t>
  </si>
  <si>
    <t>LIBELLE LIVRAISON</t>
  </si>
  <si>
    <t>IDDELAI</t>
  </si>
  <si>
    <t>LIBELLE DELAI</t>
  </si>
  <si>
    <t>IDVALIDATION</t>
  </si>
  <si>
    <t>LIBELLE VALIDATION</t>
  </si>
  <si>
    <t>IDMOTIF</t>
  </si>
  <si>
    <t>LIBELLE MOTIF</t>
  </si>
  <si>
    <t>IDACOMPTE</t>
  </si>
  <si>
    <t>LIBELLE ACOMPTE</t>
  </si>
  <si>
    <t>IDRRR</t>
  </si>
  <si>
    <t>IDESCOMPTE</t>
  </si>
  <si>
    <t>LIBELLE ESCOMPTE</t>
  </si>
  <si>
    <t>IDREGLEMENTreel</t>
  </si>
  <si>
    <t>LIBELLE REGLEMENT REEL</t>
  </si>
  <si>
    <t>ID EVAL</t>
  </si>
  <si>
    <t>COEF</t>
  </si>
  <si>
    <t>PAIEMENT IMMEDIAT</t>
  </si>
  <si>
    <t>GRATUIT</t>
  </si>
  <si>
    <t>JOUR J</t>
  </si>
  <si>
    <t>OUI</t>
  </si>
  <si>
    <t>TROP CHER</t>
  </si>
  <si>
    <t>OUI - 10%</t>
  </si>
  <si>
    <t>OUI - 5% PREMIER ARTICLE</t>
  </si>
  <si>
    <t>JOUR DE LA FACTURE</t>
  </si>
  <si>
    <t>DEVIS SEUL</t>
  </si>
  <si>
    <t>30 JOURS</t>
  </si>
  <si>
    <t>FORFAIT</t>
  </si>
  <si>
    <t>J + 7 CALENDAIRES</t>
  </si>
  <si>
    <t>QUALITÉ PEU SATISFAISANTE</t>
  </si>
  <si>
    <t>OUI - 5% SUR TOUS LES ARTICLES</t>
  </si>
  <si>
    <t>À ECHEANCE</t>
  </si>
  <si>
    <t>DEVIS SEUL AVEC REDUCTION</t>
  </si>
  <si>
    <t>45 JOURS</t>
  </si>
  <si>
    <t>SUR PLACE</t>
  </si>
  <si>
    <t>J + 14 CALENDAIRES</t>
  </si>
  <si>
    <t>PASSAGE A LA CONCURRENCE</t>
  </si>
  <si>
    <t>OUI - 5% DERNIER ARTICLE</t>
  </si>
  <si>
    <t>AUCUN PAIEMENT EFFECTUÉ</t>
  </si>
  <si>
    <t>DEVIS - BDC SANS REDUCTION</t>
  </si>
  <si>
    <t>60 JOURS</t>
  </si>
  <si>
    <t>REPONSE TROP TARDIVE</t>
  </si>
  <si>
    <t>DEVIS - BDC AVEC REDUCTION</t>
  </si>
  <si>
    <t>PRODUIT NE CORRESPOND PAS A LA DEMANDE</t>
  </si>
  <si>
    <t>DEVIS - BDC - BL TOTAL</t>
  </si>
  <si>
    <t>AVIS AUTRE CLIENT NEGATIF</t>
  </si>
  <si>
    <t>DEVIS - BDC - BL PARTIEL</t>
  </si>
  <si>
    <t>RUPTURE DE STOCK ANNONCEE</t>
  </si>
  <si>
    <t>CHAINE COMPLETE SANS OPTION</t>
  </si>
  <si>
    <t>MAUVAIS ACCUEIL DU CLIENT</t>
  </si>
  <si>
    <t>CHAINE COMPLETE AVEC OPTIONS</t>
  </si>
  <si>
    <t>PAS DE MOYENS FINANCIERS</t>
  </si>
  <si>
    <t>DECOUVERTE</t>
  </si>
  <si>
    <t>ID</t>
  </si>
  <si>
    <t>LIBELLE</t>
  </si>
  <si>
    <t>FOURNISSEUR</t>
  </si>
  <si>
    <t>BE 2P - Buffet Est 2 portes</t>
  </si>
  <si>
    <t>STOCKER</t>
  </si>
  <si>
    <t>BE 3P - Buffet Est 3 portes</t>
  </si>
  <si>
    <t>Nb produits</t>
  </si>
  <si>
    <t>BE4P - Buffet Est 4 portes</t>
  </si>
  <si>
    <t>BN2P - Buffet Nord 2 portes</t>
  </si>
  <si>
    <t>BN3P - Buffet Nord 3 portes</t>
  </si>
  <si>
    <t>BN4P - Buffet Nord 4 portes</t>
  </si>
  <si>
    <t>BO2P - Buffet Ouest 2 portes</t>
  </si>
  <si>
    <t>BO3P - Buffet Ouest 3 portes</t>
  </si>
  <si>
    <t>BO4P - Buffet Ouest 4 portes</t>
  </si>
  <si>
    <t>BS2P - Buffet Sud 2 portes</t>
  </si>
  <si>
    <t>BS3P - Buffet Sud 3 portes</t>
  </si>
  <si>
    <t>BS4P - Buffet Sud 4 portes</t>
  </si>
  <si>
    <t>CE2T - Commode Est 2 Tiroirs</t>
  </si>
  <si>
    <t>CE3T - Commode Est 3 Tiroirs</t>
  </si>
  <si>
    <t>CE4T - Commode Est 4 Tiroirs</t>
  </si>
  <si>
    <t>CN2T - Commode Nord 2 Tiroirs</t>
  </si>
  <si>
    <t>CN3T - Commode Nord 3 Tiroirs</t>
  </si>
  <si>
    <t>CN4T - Commode Nord 4 Tiroirs</t>
  </si>
  <si>
    <t>CO2T - Commode Ouest 2 Tiroirs</t>
  </si>
  <si>
    <t>CO3T - Commode Ouest 3 Tiroirs</t>
  </si>
  <si>
    <t>CO4T - Commode Ouest 4 Tiroirs</t>
  </si>
  <si>
    <t>CS2T - Commode Sud 2 Tiroirs</t>
  </si>
  <si>
    <t>CS3T - Commode Sud 3 Tiroirs</t>
  </si>
  <si>
    <t>CS4T - Commode Sud 4 Tiroirs</t>
  </si>
  <si>
    <t>PMC1 - Confiturier 1 porte</t>
  </si>
  <si>
    <t>PMC2 - Confiturier 2 portes</t>
  </si>
  <si>
    <t>PMS5 - Semainier 5 tiroirs</t>
  </si>
  <si>
    <t>PMS7 - Semainier 7 tiroirs</t>
  </si>
  <si>
    <t>PMTV - Meuble Télévision</t>
  </si>
  <si>
    <t>NOM</t>
  </si>
  <si>
    <t>NB FOURNISSEURS</t>
  </si>
  <si>
    <t>BOUDAR</t>
  </si>
  <si>
    <t>COLLIN</t>
  </si>
  <si>
    <t>NB CLIENTS</t>
  </si>
  <si>
    <t>DIVOLO</t>
  </si>
  <si>
    <t>DUVIVIER</t>
  </si>
  <si>
    <t>EDELWEIS</t>
  </si>
  <si>
    <t>FRAGOLA</t>
  </si>
  <si>
    <t>LABICHE</t>
  </si>
  <si>
    <t>LAFFONT</t>
  </si>
  <si>
    <t>RAPINEL</t>
  </si>
  <si>
    <t>NUM SCENARIO</t>
  </si>
  <si>
    <t>AUTO EVALUATION</t>
  </si>
  <si>
    <t>Je n'ai pas réussi à faire malgré l'aide extérieure</t>
  </si>
  <si>
    <t>J'ai réalisé le travail demandé (avec de l'aide) mais sans faire d'erreur.</t>
  </si>
  <si>
    <t>Mettez une croix dans la case qui correspond à votre auto-évaluation</t>
  </si>
  <si>
    <t>Gestion d'un acompte ?</t>
  </si>
  <si>
    <t>Gestion d'un escompte ?</t>
  </si>
  <si>
    <t>Gestion d'une livraison partielle ?</t>
  </si>
  <si>
    <t>Gestion des remises ?</t>
  </si>
  <si>
    <t>Création simplement d'un devis ?</t>
  </si>
  <si>
    <t>Création d'un bon de commande ?</t>
  </si>
  <si>
    <t>Création d'un ou plusieurs bons de livraison ?</t>
  </si>
  <si>
    <t>CONTRAINTES ASSOCIÉES AU SCENARIO</t>
  </si>
  <si>
    <t>PONDERATION SCENARIO</t>
  </si>
  <si>
    <t>Score de résussite</t>
  </si>
  <si>
    <t>Total pondéré</t>
  </si>
  <si>
    <t>SCORE GLOBAL</t>
  </si>
  <si>
    <t>Nom du client</t>
  </si>
  <si>
    <t>Mettez une croix dans les cases qui correspondent à votre scénario</t>
  </si>
  <si>
    <t>Accéder à votre grille d'auto-évaluation</t>
  </si>
  <si>
    <r>
      <t xml:space="preserve">Liste des produits commandés (et livrés). </t>
    </r>
    <r>
      <rPr>
        <b/>
        <sz val="11"/>
        <color rgb="FFFF0000"/>
        <rFont val="Calibri"/>
        <family val="2"/>
        <scheme val="minor"/>
      </rPr>
      <t>Si les quantités livrées sont inférieures à celles commandées, réalisez un reliquat.</t>
    </r>
  </si>
  <si>
    <t>Grille Auto-évaluation</t>
  </si>
  <si>
    <t>Activité professionnelle couverte</t>
  </si>
  <si>
    <t>Activité 1.2 : Administration des ventes</t>
  </si>
  <si>
    <t>AIDE AU CHOIX</t>
  </si>
  <si>
    <t>AIDE AU CHOIX DES OPTIONS DU SCENARIO</t>
  </si>
  <si>
    <t>Pour la réalisation du scénario, vous avez la possibilité de choisir entre différentes options qui peuvent être cumulées.</t>
  </si>
  <si>
    <t>Si vous souhaitez vous limiter à la réalisation d'un devis le plus simple possible, ne cochez aucune case.</t>
  </si>
  <si>
    <t>Si vous souhaitez un scenario qui génère la demande d'un devis avec ou sans commande, cochez la case (B).</t>
  </si>
  <si>
    <t>si vous souhaitez gérer les remises, cochez la case (A).</t>
  </si>
  <si>
    <t>Si vous souhaitez avoir obligatoirement une commande à la suite de votre devis, cochez la case C et décochez la case B.</t>
  </si>
  <si>
    <t>Vous pouvez cocher les cases en fonction de votre envie.</t>
  </si>
  <si>
    <t>Attention, l'objectif est d'être capable de gérer un scenario qui regroupe TOUTES les cases A - C - D - E - F - G - H !</t>
  </si>
  <si>
    <t>Gestion d'une livraison globale ou partielle ?</t>
  </si>
  <si>
    <t>AIDE À LA SAISIE DES AUTO ÉVALUATIONS</t>
  </si>
  <si>
    <t>RETOUR L'ACCUEIL</t>
  </si>
  <si>
    <t>AIDE A LA SAISIE DE L'AUTO ÉVALUATION</t>
  </si>
  <si>
    <t>J'ai réalisé le travail demandé sans aide et sans erreur.</t>
  </si>
  <si>
    <t>Nouveau jeu du même type ?</t>
  </si>
  <si>
    <t>LIVRASION</t>
  </si>
  <si>
    <t>LIVRAISON PARTIELLE</t>
  </si>
  <si>
    <t>LIVRAISON TOTALE ?</t>
  </si>
  <si>
    <t>VALIDATION SYSTEMATIQUE DU DEVIS EN COMMANDE ?</t>
  </si>
  <si>
    <t>GÉNÉRATEUR DE SCENARIO DE VENTE AVEC OPTIONS (DU DEVIS A LA FACTURATION)</t>
  </si>
  <si>
    <t>Si vous souhaitez gérer une livraison TOTALE, cochez la case D. Si vous souhaitez ajouter une livraison partielle, cochez la case (E) LIVRAISON PARTIELLE ?</t>
  </si>
  <si>
    <t>Si vous souhaitez intégrer un acompte, cochez la case G.</t>
  </si>
  <si>
    <t>Si vous souhaitez gérer une (ou plusieurs factures), cochez la case F.</t>
  </si>
  <si>
    <t>Si vous souhaitez gérer l'encaissement, cochez la case I.</t>
  </si>
  <si>
    <t>Si vous souhaitez gérer un escompte, cochez la case H.</t>
  </si>
  <si>
    <t>N'oubliez pas de travailler à partir de votre base de travail que vous avez créée ou qui a été fournie par votre enseignant.</t>
  </si>
  <si>
    <t>J'ai réalisé le travail avec de l'aide. J'ai fait encore quelques erreurs.</t>
  </si>
  <si>
    <t>Gestion du règlement d'acompte ?</t>
  </si>
  <si>
    <t>Gestion du règlement du solde de la facture ?</t>
  </si>
  <si>
    <t>Version de la solution V2.3
au 19/06/2023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</si>
</sst>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6" x14ac:knownFonts="1">
    <font>
      <sz val="11"/>
      <color theme="1"/>
      <name val="Calibri"/>
      <family val="2"/>
      <scheme val="minor"/>
    </font>
    <font>
      <b/>
      <sz val="11"/>
      <color theme="1"/>
      <name val="Calibri"/>
      <family val="2"/>
      <scheme val="minor"/>
    </font>
    <font>
      <b/>
      <sz val="11"/>
      <name val="Calibri"/>
      <family val="2"/>
      <scheme val="minor"/>
    </font>
    <font>
      <b/>
      <sz val="16"/>
      <name val="Calibri"/>
      <family val="2"/>
      <scheme val="minor"/>
    </font>
    <font>
      <i/>
      <sz val="24"/>
      <color theme="0"/>
      <name val="Calibri"/>
      <family val="2"/>
      <scheme val="minor"/>
    </font>
    <font>
      <sz val="11"/>
      <color theme="0"/>
      <name val="Calibri"/>
      <family val="2"/>
      <scheme val="minor"/>
    </font>
    <font>
      <b/>
      <i/>
      <sz val="11"/>
      <color rgb="FFFF0000"/>
      <name val="Calibri"/>
      <family val="2"/>
      <scheme val="minor"/>
    </font>
    <font>
      <u/>
      <sz val="11"/>
      <color theme="10"/>
      <name val="Calibri"/>
      <family val="2"/>
      <scheme val="minor"/>
    </font>
    <font>
      <b/>
      <u/>
      <sz val="11"/>
      <color theme="10"/>
      <name val="Calibri"/>
      <family val="2"/>
      <scheme val="minor"/>
    </font>
    <font>
      <b/>
      <sz val="16"/>
      <color theme="1"/>
      <name val="Calibri"/>
      <family val="2"/>
      <scheme val="minor"/>
    </font>
    <font>
      <sz val="28"/>
      <color theme="1"/>
      <name val="Calibri"/>
      <family val="2"/>
      <scheme val="minor"/>
    </font>
    <font>
      <b/>
      <sz val="18"/>
      <color theme="1"/>
      <name val="Calibri"/>
      <family val="2"/>
      <scheme val="minor"/>
    </font>
    <font>
      <b/>
      <sz val="16"/>
      <color theme="0"/>
      <name val="Calibri"/>
      <family val="2"/>
      <scheme val="minor"/>
    </font>
    <font>
      <b/>
      <i/>
      <sz val="8"/>
      <color rgb="FFFF0000"/>
      <name val="Calibri"/>
      <family val="2"/>
      <scheme val="minor"/>
    </font>
    <font>
      <b/>
      <i/>
      <sz val="11"/>
      <color theme="0"/>
      <name val="Calibri"/>
      <family val="2"/>
      <scheme val="minor"/>
    </font>
    <font>
      <sz val="11"/>
      <color rgb="FFFF0000"/>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0"/>
      <color theme="1"/>
      <name val="Calibri"/>
      <family val="2"/>
      <scheme val="minor"/>
    </font>
    <font>
      <b/>
      <sz val="20"/>
      <color rgb="FFFF0000"/>
      <name val="Calibri"/>
      <family val="2"/>
      <scheme val="minor"/>
    </font>
    <font>
      <b/>
      <sz val="10"/>
      <color theme="1"/>
      <name val="Calibri"/>
      <family val="2"/>
      <scheme val="minor"/>
    </font>
    <font>
      <u/>
      <sz val="24"/>
      <color theme="0"/>
      <name val="Calibri"/>
      <family val="2"/>
      <scheme val="minor"/>
    </font>
    <font>
      <sz val="10"/>
      <color theme="0"/>
      <name val="Calibri"/>
      <family val="2"/>
      <scheme val="minor"/>
    </font>
    <font>
      <b/>
      <sz val="22"/>
      <color rgb="FFFF0000"/>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sz val="7"/>
      <color theme="0"/>
      <name val="Calibri"/>
      <family val="2"/>
      <scheme val="minor"/>
    </font>
    <font>
      <sz val="11"/>
      <color theme="1"/>
      <name val="Calibri"/>
      <family val="2"/>
      <scheme val="minor"/>
    </font>
    <font>
      <b/>
      <i/>
      <sz val="9"/>
      <color theme="1"/>
      <name val="Calibri"/>
      <family val="2"/>
      <scheme val="minor"/>
    </font>
    <font>
      <b/>
      <i/>
      <u/>
      <sz val="11"/>
      <color theme="1"/>
      <name val="Calibri"/>
      <family val="2"/>
      <scheme val="minor"/>
    </font>
    <font>
      <b/>
      <i/>
      <sz val="9"/>
      <color theme="0"/>
      <name val="Calibri"/>
      <family val="2"/>
      <scheme val="minor"/>
    </font>
    <font>
      <sz val="9"/>
      <color indexed="81"/>
      <name val="Tahoma"/>
      <family val="2"/>
    </font>
    <font>
      <b/>
      <sz val="9"/>
      <color indexed="81"/>
      <name val="Tahoma"/>
      <family val="2"/>
    </font>
    <font>
      <b/>
      <u/>
      <sz val="12"/>
      <color theme="0"/>
      <name val="Calibri"/>
      <family val="2"/>
      <scheme val="minor"/>
    </font>
    <font>
      <b/>
      <u/>
      <sz val="14"/>
      <color theme="0"/>
      <name val="Calibri"/>
      <family val="2"/>
      <scheme val="minor"/>
    </font>
    <font>
      <b/>
      <u/>
      <sz val="16"/>
      <color theme="0"/>
      <name val="Calibri"/>
      <family val="2"/>
      <scheme val="minor"/>
    </font>
    <font>
      <b/>
      <sz val="11"/>
      <color rgb="FFFF0000"/>
      <name val="Calibri"/>
      <family val="2"/>
      <scheme val="minor"/>
    </font>
    <font>
      <b/>
      <sz val="18"/>
      <color rgb="FFFF0000"/>
      <name val="Calibri"/>
      <family val="2"/>
      <scheme val="minor"/>
    </font>
    <font>
      <b/>
      <sz val="36"/>
      <color theme="0"/>
      <name val="Calibri"/>
      <family val="2"/>
      <scheme val="minor"/>
    </font>
    <font>
      <b/>
      <sz val="48"/>
      <color theme="0"/>
      <name val="Calibri"/>
      <family val="2"/>
      <scheme val="minor"/>
    </font>
    <font>
      <i/>
      <sz val="16"/>
      <color theme="1"/>
      <name val="Calibri"/>
      <family val="2"/>
      <scheme val="minor"/>
    </font>
    <font>
      <b/>
      <sz val="14"/>
      <color theme="1"/>
      <name val="Calibri"/>
      <family val="2"/>
      <scheme val="minor"/>
    </font>
    <font>
      <i/>
      <sz val="22"/>
      <color theme="0"/>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theme="2"/>
        <bgColor indexed="64"/>
      </patternFill>
    </fill>
    <fill>
      <patternFill patternType="solid">
        <fgColor theme="0"/>
        <bgColor indexed="64"/>
      </patternFill>
    </fill>
    <fill>
      <patternFill patternType="solid">
        <fgColor theme="4" tint="-0.249977111117893"/>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59999389629810485"/>
        <bgColor indexed="64"/>
      </patternFill>
    </fill>
  </fills>
  <borders count="41">
    <border>
      <left/>
      <right/>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theme="4"/>
      </left>
      <right style="medium">
        <color theme="4"/>
      </right>
      <top style="medium">
        <color theme="4"/>
      </top>
      <bottom style="medium">
        <color theme="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ouble">
        <color rgb="FFFF0000"/>
      </left>
      <right style="thin">
        <color auto="1"/>
      </right>
      <top style="thin">
        <color auto="1"/>
      </top>
      <bottom style="thin">
        <color auto="1"/>
      </bottom>
      <diagonal/>
    </border>
    <border>
      <left/>
      <right/>
      <top style="thin">
        <color auto="1"/>
      </top>
      <bottom style="thin">
        <color auto="1"/>
      </bottom>
      <diagonal/>
    </border>
    <border>
      <left/>
      <right style="double">
        <color rgb="FFFF0000"/>
      </right>
      <top style="thin">
        <color auto="1"/>
      </top>
      <bottom style="thin">
        <color auto="1"/>
      </bottom>
      <diagonal/>
    </border>
    <border>
      <left style="double">
        <color rgb="FFFF0000"/>
      </left>
      <right/>
      <top/>
      <bottom/>
      <diagonal/>
    </border>
    <border>
      <left style="double">
        <color rgb="FFFF0000"/>
      </left>
      <right/>
      <top style="thin">
        <color auto="1"/>
      </top>
      <bottom style="thin">
        <color auto="1"/>
      </bottom>
      <diagonal/>
    </border>
    <border>
      <left/>
      <right style="double">
        <color rgb="FFFF0000"/>
      </right>
      <top/>
      <bottom style="thin">
        <color auto="1"/>
      </bottom>
      <diagonal/>
    </border>
    <border>
      <left/>
      <right style="double">
        <color rgb="FFFF0000"/>
      </right>
      <top/>
      <bottom/>
      <diagonal/>
    </border>
    <border>
      <left style="thin">
        <color auto="1"/>
      </left>
      <right style="double">
        <color rgb="FFFF0000"/>
      </right>
      <top style="thin">
        <color auto="1"/>
      </top>
      <bottom style="thin">
        <color auto="1"/>
      </bottom>
      <diagonal/>
    </border>
    <border>
      <left style="medium">
        <color theme="4"/>
      </left>
      <right/>
      <top/>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30" fillId="0" borderId="0" applyFont="0" applyFill="0" applyBorder="0" applyAlignment="0" applyProtection="0"/>
    <xf numFmtId="9" fontId="30" fillId="0" borderId="0" applyFont="0" applyFill="0" applyBorder="0" applyAlignment="0" applyProtection="0"/>
  </cellStyleXfs>
  <cellXfs count="217">
    <xf numFmtId="0" fontId="0" fillId="0" borderId="0" xfId="0"/>
    <xf numFmtId="0" fontId="0" fillId="0" borderId="0" xfId="0" applyAlignment="1">
      <alignment vertical="center"/>
    </xf>
    <xf numFmtId="0" fontId="1" fillId="2" borderId="0" xfId="0" applyFont="1" applyFill="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Border="1"/>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4" fontId="0" fillId="0" borderId="2" xfId="0" applyNumberFormat="1" applyBorder="1" applyAlignment="1">
      <alignment wrapText="1"/>
    </xf>
    <xf numFmtId="0" fontId="0" fillId="0" borderId="2" xfId="0" applyBorder="1" applyAlignment="1">
      <alignment wrapText="1"/>
    </xf>
    <xf numFmtId="0" fontId="1" fillId="2" borderId="0" xfId="0" applyFont="1" applyFill="1" applyAlignment="1">
      <alignment horizontal="center" vertical="center" wrapText="1"/>
    </xf>
    <xf numFmtId="14" fontId="0" fillId="0" borderId="0" xfId="0" applyNumberFormat="1" applyAlignment="1">
      <alignment vertical="center"/>
    </xf>
    <xf numFmtId="0" fontId="8" fillId="2" borderId="0" xfId="1" applyFont="1" applyFill="1" applyAlignment="1">
      <alignment horizontal="center" vertical="center"/>
    </xf>
    <xf numFmtId="0" fontId="0" fillId="0" borderId="0" xfId="0" applyAlignment="1">
      <alignment horizontal="center" vertical="center"/>
    </xf>
    <xf numFmtId="0" fontId="0" fillId="0" borderId="5" xfId="0" applyBorder="1"/>
    <xf numFmtId="0" fontId="0" fillId="0" borderId="7" xfId="0" applyBorder="1"/>
    <xf numFmtId="0" fontId="0" fillId="0" borderId="11" xfId="0" applyBorder="1"/>
    <xf numFmtId="0" fontId="0" fillId="0" borderId="12" xfId="0" applyBorder="1"/>
    <xf numFmtId="0" fontId="0" fillId="0" borderId="8" xfId="0" applyBorder="1"/>
    <xf numFmtId="0" fontId="0" fillId="0" borderId="9" xfId="0" applyBorder="1"/>
    <xf numFmtId="0" fontId="4" fillId="5" borderId="0" xfId="0" applyFont="1" applyFill="1" applyAlignment="1">
      <alignment horizontal="center" vertical="center" wrapText="1"/>
    </xf>
    <xf numFmtId="0" fontId="0" fillId="0" borderId="0" xfId="0" applyAlignment="1">
      <alignment vertical="center" wrapText="1"/>
    </xf>
    <xf numFmtId="0" fontId="2" fillId="2" borderId="0" xfId="0" applyFont="1" applyFill="1" applyAlignment="1">
      <alignment horizontal="center" vertical="center" wrapText="1"/>
    </xf>
    <xf numFmtId="0" fontId="7" fillId="2" borderId="0" xfId="1" applyFill="1" applyBorder="1" applyAlignment="1">
      <alignment horizontal="center" vertical="center" wrapText="1"/>
    </xf>
    <xf numFmtId="0" fontId="9" fillId="0" borderId="0" xfId="0" applyFont="1" applyAlignment="1">
      <alignment vertical="center" wrapText="1"/>
    </xf>
    <xf numFmtId="0" fontId="0" fillId="3" borderId="11" xfId="0" applyFill="1" applyBorder="1"/>
    <xf numFmtId="0" fontId="0" fillId="3" borderId="12" xfId="0" applyFill="1" applyBorder="1"/>
    <xf numFmtId="0" fontId="9" fillId="3" borderId="11" xfId="0" applyFont="1" applyFill="1" applyBorder="1" applyAlignment="1">
      <alignment vertical="center" wrapText="1"/>
    </xf>
    <xf numFmtId="0" fontId="13" fillId="3" borderId="11" xfId="0" applyFont="1" applyFill="1" applyBorder="1" applyAlignment="1">
      <alignment vertical="center" wrapText="1"/>
    </xf>
    <xf numFmtId="0" fontId="0" fillId="3" borderId="8" xfId="0" applyFill="1" applyBorder="1"/>
    <xf numFmtId="0" fontId="0" fillId="3" borderId="9" xfId="0" applyFill="1" applyBorder="1"/>
    <xf numFmtId="0" fontId="0" fillId="3" borderId="10" xfId="0" applyFill="1" applyBorder="1"/>
    <xf numFmtId="0" fontId="1" fillId="0" borderId="0" xfId="0" applyFont="1" applyAlignment="1">
      <alignment horizontal="left" vertical="center"/>
    </xf>
    <xf numFmtId="0" fontId="0" fillId="0" borderId="0" xfId="0" applyAlignment="1">
      <alignment horizontal="left" vertical="center"/>
    </xf>
    <xf numFmtId="4" fontId="0" fillId="0" borderId="0" xfId="0" applyNumberFormat="1" applyAlignment="1">
      <alignment wrapText="1"/>
    </xf>
    <xf numFmtId="0" fontId="0" fillId="0" borderId="13" xfId="0" applyBorder="1" applyAlignment="1">
      <alignment horizontal="center" vertical="center"/>
    </xf>
    <xf numFmtId="0" fontId="1" fillId="0" borderId="0" xfId="0" applyFont="1" applyAlignment="1">
      <alignment vertical="center" wrapText="1"/>
    </xf>
    <xf numFmtId="0" fontId="15" fillId="0" borderId="0" xfId="0" applyFont="1"/>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20" fillId="0" borderId="14" xfId="0" applyFont="1" applyBorder="1" applyAlignment="1">
      <alignment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14" fontId="18" fillId="0" borderId="14" xfId="0" applyNumberFormat="1" applyFont="1" applyBorder="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10" fillId="0" borderId="0" xfId="0" applyFont="1" applyAlignment="1">
      <alignment vertical="center"/>
    </xf>
    <xf numFmtId="0" fontId="0" fillId="0" borderId="0" xfId="0" applyAlignment="1">
      <alignment horizontal="center" wrapText="1"/>
    </xf>
    <xf numFmtId="0" fontId="1" fillId="8" borderId="0" xfId="0" applyFont="1" applyFill="1" applyAlignment="1">
      <alignment horizontal="left" vertical="center"/>
    </xf>
    <xf numFmtId="0" fontId="26" fillId="3" borderId="0" xfId="0" applyFont="1" applyFill="1"/>
    <xf numFmtId="0" fontId="28" fillId="3" borderId="14" xfId="0" applyFont="1" applyFill="1" applyBorder="1" applyAlignment="1">
      <alignment vertical="center" wrapText="1"/>
    </xf>
    <xf numFmtId="0" fontId="18" fillId="0" borderId="0" xfId="0" applyFont="1" applyAlignment="1">
      <alignment horizontal="left" vertical="center" wrapText="1"/>
    </xf>
    <xf numFmtId="0" fontId="28" fillId="0" borderId="0" xfId="0" applyFont="1" applyAlignment="1">
      <alignment vertical="center" wrapText="1"/>
    </xf>
    <xf numFmtId="0" fontId="9" fillId="0" borderId="0" xfId="0" applyFont="1" applyAlignment="1">
      <alignment horizontal="center" vertical="center"/>
    </xf>
    <xf numFmtId="0" fontId="22" fillId="9" borderId="0" xfId="0" applyFont="1" applyFill="1" applyAlignment="1">
      <alignment horizontal="center" vertical="center" wrapText="1"/>
    </xf>
    <xf numFmtId="0" fontId="27" fillId="9" borderId="0" xfId="0" applyFont="1" applyFill="1" applyAlignment="1">
      <alignment horizontal="center" vertical="center" wrapText="1"/>
    </xf>
    <xf numFmtId="0" fontId="26" fillId="3" borderId="14" xfId="0" applyFont="1" applyFill="1" applyBorder="1" applyAlignment="1">
      <alignment vertical="center" wrapText="1"/>
    </xf>
    <xf numFmtId="0" fontId="0" fillId="0" borderId="0" xfId="0" applyAlignment="1">
      <alignment wrapText="1"/>
    </xf>
    <xf numFmtId="0" fontId="31" fillId="0" borderId="14" xfId="0" applyFont="1" applyBorder="1" applyAlignment="1">
      <alignment horizontal="center" vertical="center" wrapText="1"/>
    </xf>
    <xf numFmtId="0" fontId="0" fillId="0" borderId="14" xfId="0" applyBorder="1"/>
    <xf numFmtId="0" fontId="0" fillId="0" borderId="14" xfId="0" applyBorder="1" applyAlignment="1">
      <alignment horizontal="center" vertical="center"/>
    </xf>
    <xf numFmtId="0" fontId="32" fillId="0" borderId="14" xfId="0" applyFont="1" applyBorder="1" applyAlignment="1">
      <alignment horizontal="center" vertical="center" wrapText="1"/>
    </xf>
    <xf numFmtId="0" fontId="0" fillId="0" borderId="18" xfId="0" applyBorder="1"/>
    <xf numFmtId="0" fontId="31" fillId="0" borderId="31" xfId="0" applyFont="1" applyBorder="1" applyAlignment="1">
      <alignment horizontal="center" vertical="center" wrapText="1"/>
    </xf>
    <xf numFmtId="0" fontId="0" fillId="0" borderId="31" xfId="0" applyBorder="1"/>
    <xf numFmtId="9" fontId="0" fillId="0" borderId="0" xfId="3" applyFont="1"/>
    <xf numFmtId="0" fontId="31" fillId="10" borderId="14" xfId="0" applyFont="1" applyFill="1" applyBorder="1" applyAlignment="1">
      <alignment horizontal="center" vertical="center" wrapText="1"/>
    </xf>
    <xf numFmtId="0" fontId="31" fillId="11" borderId="1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0" borderId="0" xfId="0" applyFont="1" applyAlignment="1">
      <alignment horizontal="center" vertical="center" textRotation="90" wrapText="1"/>
    </xf>
    <xf numFmtId="43" fontId="5" fillId="0" borderId="0" xfId="2" applyFont="1" applyBorder="1"/>
    <xf numFmtId="43" fontId="5" fillId="0" borderId="0" xfId="0" applyNumberFormat="1" applyFont="1"/>
    <xf numFmtId="0" fontId="33" fillId="0" borderId="34" xfId="0" applyFont="1" applyBorder="1" applyAlignment="1">
      <alignment horizontal="center" vertical="center" textRotation="90" wrapText="1"/>
    </xf>
    <xf numFmtId="43" fontId="5" fillId="0" borderId="34" xfId="2" applyFont="1" applyBorder="1"/>
    <xf numFmtId="0" fontId="32" fillId="0" borderId="18" xfId="0" applyFont="1" applyBorder="1" applyAlignment="1">
      <alignment horizontal="center" vertical="center" wrapText="1"/>
    </xf>
    <xf numFmtId="0" fontId="33" fillId="7" borderId="19" xfId="0" applyFont="1" applyFill="1" applyBorder="1" applyAlignment="1">
      <alignment horizontal="center" vertical="center" wrapText="1"/>
    </xf>
    <xf numFmtId="0" fontId="0" fillId="0" borderId="19" xfId="0" applyBorder="1"/>
    <xf numFmtId="0" fontId="31" fillId="0" borderId="38" xfId="0" applyFont="1" applyBorder="1" applyAlignment="1">
      <alignment horizontal="center" vertical="center" wrapText="1"/>
    </xf>
    <xf numFmtId="0" fontId="0" fillId="0" borderId="38" xfId="0" applyBorder="1"/>
    <xf numFmtId="0" fontId="5" fillId="0" borderId="0" xfId="0" applyFont="1" applyAlignment="1">
      <alignment horizontal="center" vertical="center"/>
    </xf>
    <xf numFmtId="14"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0" fillId="0" borderId="0" xfId="0" applyFont="1" applyAlignment="1">
      <alignment horizontal="center" vertical="center"/>
    </xf>
    <xf numFmtId="0" fontId="38" fillId="8" borderId="0" xfId="1" applyFont="1" applyFill="1" applyAlignment="1">
      <alignment horizontal="center" vertical="center"/>
    </xf>
    <xf numFmtId="0" fontId="0" fillId="0" borderId="36" xfId="0" applyBorder="1" applyAlignment="1">
      <alignment horizontal="center" vertical="center" wrapText="1"/>
    </xf>
    <xf numFmtId="0" fontId="1" fillId="0" borderId="37" xfId="0" applyFont="1" applyBorder="1" applyAlignment="1">
      <alignment horizontal="center" vertical="center" wrapText="1"/>
    </xf>
    <xf numFmtId="0" fontId="1" fillId="0" borderId="0" xfId="0" applyFont="1" applyAlignment="1">
      <alignment vertical="center"/>
    </xf>
    <xf numFmtId="0" fontId="0" fillId="0" borderId="34" xfId="0" applyBorder="1"/>
    <xf numFmtId="0" fontId="14" fillId="3" borderId="5" xfId="0" applyFont="1" applyFill="1" applyBorder="1" applyAlignment="1">
      <alignment vertical="center" wrapText="1"/>
    </xf>
    <xf numFmtId="0" fontId="14" fillId="3" borderId="7" xfId="0" applyFont="1" applyFill="1" applyBorder="1" applyAlignment="1">
      <alignment vertical="center" wrapText="1"/>
    </xf>
    <xf numFmtId="0" fontId="14" fillId="5" borderId="6" xfId="0" applyFont="1" applyFill="1" applyBorder="1" applyAlignment="1">
      <alignment vertical="center" wrapText="1"/>
    </xf>
    <xf numFmtId="0" fontId="20" fillId="0" borderId="18" xfId="0" applyFont="1" applyBorder="1" applyAlignment="1">
      <alignment horizontal="center" vertical="center" wrapText="1"/>
    </xf>
    <xf numFmtId="0" fontId="23" fillId="6" borderId="5" xfId="1" applyFont="1" applyFill="1" applyBorder="1" applyAlignment="1">
      <alignment horizontal="center" vertical="center"/>
    </xf>
    <xf numFmtId="0" fontId="23" fillId="6" borderId="6" xfId="1" applyFont="1" applyFill="1" applyBorder="1" applyAlignment="1">
      <alignment horizontal="center" vertical="center"/>
    </xf>
    <xf numFmtId="0" fontId="23" fillId="6" borderId="7" xfId="1" applyFont="1" applyFill="1" applyBorder="1" applyAlignment="1">
      <alignment horizontal="center" vertical="center"/>
    </xf>
    <xf numFmtId="0" fontId="23" fillId="6" borderId="11" xfId="1" applyFont="1" applyFill="1" applyBorder="1" applyAlignment="1">
      <alignment horizontal="center" vertical="center"/>
    </xf>
    <xf numFmtId="0" fontId="23" fillId="6" borderId="0" xfId="1" applyFont="1" applyFill="1" applyBorder="1" applyAlignment="1">
      <alignment horizontal="center" vertical="center"/>
    </xf>
    <xf numFmtId="0" fontId="23" fillId="6" borderId="12" xfId="1" applyFont="1" applyFill="1" applyBorder="1" applyAlignment="1">
      <alignment horizontal="center" vertical="center"/>
    </xf>
    <xf numFmtId="0" fontId="23" fillId="6" borderId="8" xfId="1" applyFont="1" applyFill="1" applyBorder="1" applyAlignment="1">
      <alignment horizontal="center" vertical="center"/>
    </xf>
    <xf numFmtId="0" fontId="23" fillId="6" borderId="9" xfId="1" applyFont="1" applyFill="1" applyBorder="1" applyAlignment="1">
      <alignment horizontal="center" vertical="center"/>
    </xf>
    <xf numFmtId="0" fontId="23" fillId="6" borderId="10" xfId="1" applyFont="1" applyFill="1" applyBorder="1" applyAlignment="1">
      <alignment horizontal="center" vertical="center"/>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28" fillId="3" borderId="0" xfId="0" applyFont="1" applyFill="1" applyAlignment="1">
      <alignment horizontal="center" vertical="center" wrapText="1"/>
    </xf>
    <xf numFmtId="0" fontId="37" fillId="8" borderId="0" xfId="1" applyFont="1" applyFill="1" applyAlignment="1">
      <alignment horizontal="center" vertical="center" wrapText="1"/>
    </xf>
    <xf numFmtId="0" fontId="37" fillId="8" borderId="12" xfId="1" applyFont="1" applyFill="1" applyBorder="1" applyAlignment="1">
      <alignment horizontal="center" vertical="center" wrapText="1"/>
    </xf>
    <xf numFmtId="0" fontId="37" fillId="8" borderId="9" xfId="1" applyFont="1" applyFill="1" applyBorder="1" applyAlignment="1">
      <alignment horizontal="center" vertical="center" wrapText="1"/>
    </xf>
    <xf numFmtId="0" fontId="37" fillId="8" borderId="10" xfId="1" applyFont="1" applyFill="1" applyBorder="1" applyAlignment="1">
      <alignment horizontal="center" vertical="center" wrapText="1"/>
    </xf>
    <xf numFmtId="0" fontId="14" fillId="3" borderId="6" xfId="0" applyFont="1" applyFill="1" applyBorder="1" applyAlignment="1">
      <alignment horizontal="center" vertical="center" wrapText="1"/>
    </xf>
    <xf numFmtId="0" fontId="36" fillId="8" borderId="6" xfId="1" applyFont="1" applyFill="1" applyBorder="1" applyAlignment="1">
      <alignment horizontal="center" vertical="center" wrapText="1"/>
    </xf>
    <xf numFmtId="0" fontId="36" fillId="8" borderId="0" xfId="1" applyFont="1" applyFill="1" applyAlignment="1">
      <alignment horizontal="center" vertical="center" wrapText="1"/>
    </xf>
    <xf numFmtId="0" fontId="4" fillId="3" borderId="0" xfId="0" applyFont="1" applyFill="1" applyAlignment="1">
      <alignment horizontal="center" vertical="center" wrapText="1"/>
    </xf>
    <xf numFmtId="0" fontId="5" fillId="7" borderId="0" xfId="0" applyFont="1" applyFill="1" applyAlignment="1">
      <alignment horizontal="center" vertical="center"/>
    </xf>
    <xf numFmtId="0" fontId="24" fillId="6" borderId="0" xfId="0" applyFont="1" applyFill="1" applyAlignment="1">
      <alignment horizontal="center" vertical="center" wrapText="1"/>
    </xf>
    <xf numFmtId="0" fontId="24" fillId="6" borderId="12" xfId="0" applyFont="1" applyFill="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15" fillId="0" borderId="6" xfId="0" applyFont="1" applyBorder="1" applyAlignment="1">
      <alignment horizontal="center" vertical="center" wrapText="1"/>
    </xf>
    <xf numFmtId="49" fontId="11" fillId="4" borderId="5" xfId="0" applyNumberFormat="1" applyFont="1" applyFill="1" applyBorder="1" applyAlignment="1">
      <alignment horizontal="center" vertical="center"/>
    </xf>
    <xf numFmtId="49" fontId="11" fillId="4" borderId="6" xfId="0" applyNumberFormat="1" applyFont="1" applyFill="1" applyBorder="1" applyAlignment="1">
      <alignment horizontal="center" vertical="center"/>
    </xf>
    <xf numFmtId="49" fontId="11" fillId="4" borderId="7" xfId="0" applyNumberFormat="1" applyFont="1" applyFill="1" applyBorder="1" applyAlignment="1">
      <alignment horizontal="center" vertical="center"/>
    </xf>
    <xf numFmtId="49" fontId="11" fillId="4" borderId="11" xfId="0" applyNumberFormat="1" applyFont="1" applyFill="1" applyBorder="1" applyAlignment="1">
      <alignment horizontal="center" vertical="center"/>
    </xf>
    <xf numFmtId="49" fontId="11" fillId="4" borderId="0" xfId="0" applyNumberFormat="1" applyFont="1" applyFill="1" applyAlignment="1">
      <alignment horizontal="center" vertical="center"/>
    </xf>
    <xf numFmtId="49" fontId="11" fillId="4" borderId="12" xfId="0" applyNumberFormat="1" applyFont="1" applyFill="1" applyBorder="1" applyAlignment="1">
      <alignment horizontal="center" vertical="center"/>
    </xf>
    <xf numFmtId="49" fontId="11" fillId="4" borderId="8" xfId="0" applyNumberFormat="1" applyFont="1" applyFill="1" applyBorder="1" applyAlignment="1">
      <alignment horizontal="center" vertical="center"/>
    </xf>
    <xf numFmtId="49" fontId="11" fillId="4" borderId="9" xfId="0" applyNumberFormat="1" applyFont="1" applyFill="1" applyBorder="1" applyAlignment="1">
      <alignment horizontal="center" vertical="center"/>
    </xf>
    <xf numFmtId="49" fontId="11" fillId="4" borderId="10" xfId="0" applyNumberFormat="1" applyFont="1" applyFill="1" applyBorder="1" applyAlignment="1">
      <alignment horizontal="center" vertical="center"/>
    </xf>
    <xf numFmtId="0" fontId="5" fillId="3" borderId="0" xfId="0" applyFont="1" applyFill="1" applyAlignment="1">
      <alignment horizontal="center" vertical="center"/>
    </xf>
    <xf numFmtId="14" fontId="11" fillId="4" borderId="5" xfId="0" applyNumberFormat="1" applyFont="1" applyFill="1" applyBorder="1" applyAlignment="1">
      <alignment horizontal="center" vertical="center"/>
    </xf>
    <xf numFmtId="14" fontId="11" fillId="4" borderId="6" xfId="0" applyNumberFormat="1" applyFont="1" applyFill="1" applyBorder="1" applyAlignment="1">
      <alignment horizontal="center" vertical="center"/>
    </xf>
    <xf numFmtId="14" fontId="11" fillId="4" borderId="7" xfId="0" applyNumberFormat="1" applyFont="1" applyFill="1" applyBorder="1" applyAlignment="1">
      <alignment horizontal="center" vertical="center"/>
    </xf>
    <xf numFmtId="14" fontId="11" fillId="4" borderId="8" xfId="0" applyNumberFormat="1" applyFont="1" applyFill="1" applyBorder="1" applyAlignment="1">
      <alignment horizontal="center" vertical="center"/>
    </xf>
    <xf numFmtId="14" fontId="11" fillId="4" borderId="9" xfId="0" applyNumberFormat="1" applyFont="1" applyFill="1" applyBorder="1" applyAlignment="1">
      <alignment horizontal="center" vertical="center"/>
    </xf>
    <xf numFmtId="14" fontId="11" fillId="4" borderId="10" xfId="0" applyNumberFormat="1" applyFont="1" applyFill="1" applyBorder="1" applyAlignment="1">
      <alignment horizontal="center" vertical="center"/>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0" xfId="0" applyFont="1" applyFill="1" applyAlignment="1">
      <alignment horizontal="center" vertical="center"/>
    </xf>
    <xf numFmtId="0" fontId="10" fillId="4" borderId="1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2" fillId="3" borderId="0" xfId="0" applyFont="1" applyFill="1" applyAlignment="1">
      <alignment horizontal="center" vertical="center"/>
    </xf>
    <xf numFmtId="0" fontId="29" fillId="3" borderId="20"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24"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7" fillId="6" borderId="0" xfId="1" applyFill="1" applyAlignment="1">
      <alignment horizont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26" fillId="3" borderId="0" xfId="0" applyFont="1" applyFill="1" applyAlignment="1">
      <alignment horizontal="center" vertical="center"/>
    </xf>
    <xf numFmtId="14" fontId="16" fillId="0" borderId="0" xfId="0" applyNumberFormat="1"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0" xfId="1" applyAlignment="1">
      <alignment horizontal="center"/>
    </xf>
    <xf numFmtId="0" fontId="18" fillId="0" borderId="14" xfId="0" applyFont="1" applyBorder="1" applyAlignment="1">
      <alignment horizontal="left" vertical="center" wrapText="1"/>
    </xf>
    <xf numFmtId="0" fontId="21" fillId="0" borderId="0" xfId="0" applyFont="1" applyAlignment="1">
      <alignment horizontal="center" vertical="center"/>
    </xf>
    <xf numFmtId="0" fontId="1" fillId="0" borderId="0" xfId="0" applyFont="1" applyAlignment="1">
      <alignment horizontal="center" vertical="center" wrapText="1"/>
    </xf>
    <xf numFmtId="49" fontId="18" fillId="0" borderId="18" xfId="0" applyNumberFormat="1" applyFont="1" applyBorder="1" applyAlignment="1">
      <alignment horizontal="center" vertical="center" wrapText="1"/>
    </xf>
    <xf numFmtId="49" fontId="18" fillId="0" borderId="19" xfId="0" applyNumberFormat="1" applyFont="1" applyBorder="1" applyAlignment="1">
      <alignment horizontal="center" vertical="center" wrapText="1"/>
    </xf>
    <xf numFmtId="0" fontId="5" fillId="3" borderId="0" xfId="0" applyFont="1" applyFill="1" applyAlignment="1">
      <alignment horizontal="center"/>
    </xf>
    <xf numFmtId="0" fontId="27" fillId="0" borderId="0" xfId="0" applyFont="1" applyAlignment="1">
      <alignment horizontal="center" vertical="center"/>
    </xf>
    <xf numFmtId="0" fontId="28" fillId="3" borderId="28" xfId="0" applyFont="1" applyFill="1" applyBorder="1" applyAlignment="1">
      <alignment horizontal="center" vertical="center" wrapText="1"/>
    </xf>
    <xf numFmtId="0" fontId="28" fillId="3" borderId="29" xfId="0" applyFont="1" applyFill="1" applyBorder="1" applyAlignment="1">
      <alignment horizontal="center" vertical="center" wrapText="1"/>
    </xf>
    <xf numFmtId="0" fontId="20" fillId="9" borderId="30" xfId="0" applyFont="1" applyFill="1" applyBorder="1" applyAlignment="1">
      <alignment horizontal="center" vertical="center" wrapText="1"/>
    </xf>
    <xf numFmtId="0" fontId="44" fillId="0" borderId="0" xfId="0" applyFont="1" applyAlignment="1">
      <alignment horizontal="center" vertical="center"/>
    </xf>
    <xf numFmtId="0" fontId="27" fillId="0" borderId="30" xfId="0" applyFont="1" applyBorder="1" applyAlignment="1">
      <alignment horizontal="center" vertical="center"/>
    </xf>
    <xf numFmtId="0" fontId="1" fillId="0" borderId="19" xfId="0" applyFont="1" applyBorder="1" applyAlignment="1">
      <alignment horizontal="center" wrapText="1"/>
    </xf>
    <xf numFmtId="0" fontId="1" fillId="0" borderId="14" xfId="0" applyFont="1" applyBorder="1" applyAlignment="1">
      <alignment horizontal="center" wrapText="1"/>
    </xf>
    <xf numFmtId="0" fontId="1" fillId="0" borderId="18" xfId="0" applyFont="1" applyBorder="1" applyAlignment="1">
      <alignment horizontal="center" wrapText="1"/>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34" xfId="0" applyFont="1" applyBorder="1" applyAlignment="1">
      <alignment horizontal="center" vertical="center" wrapText="1"/>
    </xf>
    <xf numFmtId="9" fontId="41" fillId="0" borderId="0" xfId="3" applyFont="1" applyAlignment="1">
      <alignment horizontal="center" vertical="center"/>
    </xf>
    <xf numFmtId="9" fontId="41" fillId="0" borderId="0" xfId="3" applyFont="1" applyBorder="1" applyAlignment="1">
      <alignment horizontal="center" vertical="center"/>
    </xf>
    <xf numFmtId="0" fontId="1" fillId="0" borderId="3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38" fillId="8" borderId="0" xfId="1" applyFont="1" applyFill="1" applyAlignment="1">
      <alignment horizontal="center" vertical="center" wrapText="1"/>
    </xf>
    <xf numFmtId="0" fontId="0" fillId="0" borderId="34" xfId="0" applyBorder="1" applyAlignment="1">
      <alignment horizontal="left" vertical="center" wrapText="1"/>
    </xf>
    <xf numFmtId="0" fontId="0" fillId="0" borderId="34" xfId="0" applyBorder="1" applyAlignment="1">
      <alignment horizontal="left" vertical="center"/>
    </xf>
    <xf numFmtId="0" fontId="0" fillId="0" borderId="0" xfId="0" applyAlignment="1">
      <alignment horizontal="left" vertical="center"/>
    </xf>
    <xf numFmtId="0" fontId="40" fillId="0" borderId="0" xfId="0" applyFont="1" applyAlignment="1">
      <alignment horizontal="center" vertical="center" wrapText="1"/>
    </xf>
    <xf numFmtId="0" fontId="42" fillId="8" borderId="0" xfId="0" applyFont="1" applyFill="1" applyAlignment="1">
      <alignment horizontal="center" vertical="center"/>
    </xf>
    <xf numFmtId="0" fontId="0" fillId="0" borderId="30" xfId="0" applyBorder="1" applyAlignment="1">
      <alignment horizontal="center" vertical="center" wrapText="1"/>
    </xf>
    <xf numFmtId="0" fontId="0" fillId="0" borderId="0" xfId="0" applyBorder="1" applyAlignment="1">
      <alignment horizontal="center" vertical="center" wrapText="1"/>
    </xf>
    <xf numFmtId="0" fontId="0" fillId="9" borderId="30" xfId="0" applyFill="1" applyBorder="1" applyAlignment="1">
      <alignment horizontal="center" vertical="center"/>
    </xf>
    <xf numFmtId="0" fontId="0" fillId="9" borderId="0" xfId="0" applyFill="1" applyBorder="1" applyAlignment="1">
      <alignment horizontal="center" vertical="center"/>
    </xf>
    <xf numFmtId="0" fontId="1" fillId="0" borderId="0" xfId="0" applyFont="1" applyAlignment="1">
      <alignment horizontal="left" vertical="center" wrapText="1"/>
    </xf>
    <xf numFmtId="0" fontId="1" fillId="0" borderId="39" xfId="0" applyFont="1" applyBorder="1" applyAlignment="1">
      <alignment horizontal="center" vertical="center" wrapText="1"/>
    </xf>
    <xf numFmtId="0" fontId="1" fillId="0" borderId="39" xfId="0" applyFont="1" applyBorder="1" applyAlignment="1">
      <alignment horizontal="left" vertical="center"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0" fillId="5" borderId="0" xfId="0" applyFill="1" applyAlignment="1">
      <alignment horizontal="left" vertical="center" wrapText="1"/>
    </xf>
    <xf numFmtId="0" fontId="45" fillId="3" borderId="0" xfId="0" applyFont="1" applyFill="1" applyAlignment="1">
      <alignment horizontal="center" vertical="center" wrapText="1"/>
    </xf>
    <xf numFmtId="0" fontId="43" fillId="0" borderId="0" xfId="0" applyFont="1" applyBorder="1" applyAlignment="1">
      <alignment horizontal="center" vertical="center" wrapText="1"/>
    </xf>
    <xf numFmtId="0" fontId="43" fillId="0" borderId="40" xfId="0" applyFont="1" applyBorder="1" applyAlignment="1">
      <alignment horizontal="center" vertical="center" wrapText="1"/>
    </xf>
    <xf numFmtId="0" fontId="0" fillId="0" borderId="34" xfId="0" applyBorder="1" applyAlignment="1">
      <alignment horizontal="center" wrapText="1"/>
    </xf>
    <xf numFmtId="0" fontId="5" fillId="3" borderId="0" xfId="0" applyFont="1" applyFill="1" applyAlignment="1">
      <alignment horizontal="center" wrapText="1"/>
    </xf>
  </cellXfs>
  <cellStyles count="4">
    <cellStyle name="Lien hypertexte" xfId="1" builtinId="8"/>
    <cellStyle name="Milliers" xfId="2" builtinId="3"/>
    <cellStyle name="Normal" xfId="0" builtinId="0"/>
    <cellStyle name="Pourcentage" xfId="3" builtinId="5"/>
  </cellStyles>
  <dxfs count="21">
    <dxf>
      <font>
        <color theme="9"/>
      </font>
      <fill>
        <patternFill>
          <bgColor theme="9"/>
        </patternFill>
      </fill>
    </dxf>
    <dxf>
      <font>
        <color theme="9"/>
      </font>
      <fill>
        <patternFill>
          <bgColor theme="9"/>
        </patternFill>
      </fill>
    </dxf>
    <dxf>
      <font>
        <color theme="9"/>
      </font>
      <fill>
        <patternFill>
          <bgColor theme="9"/>
        </patternFill>
      </fill>
    </dxf>
    <dxf>
      <border>
        <left style="dashDot">
          <color auto="1"/>
        </left>
        <right style="dashDot">
          <color auto="1"/>
        </right>
        <top style="dashDot">
          <color auto="1"/>
        </top>
        <bottom style="dashDot">
          <color auto="1"/>
        </bottom>
        <vertical/>
        <horizontal/>
      </border>
    </dxf>
    <dxf>
      <border>
        <left style="dashDot">
          <color auto="1"/>
        </left>
        <right style="dashDot">
          <color auto="1"/>
        </right>
        <top style="dashDot">
          <color auto="1"/>
        </top>
        <bottom style="dashDot">
          <color auto="1"/>
        </bottom>
        <vertical/>
        <horizontal/>
      </border>
    </dxf>
    <dxf>
      <border>
        <left style="dashDot">
          <color auto="1"/>
        </left>
        <right style="dashDot">
          <color auto="1"/>
        </right>
        <top style="dashDot">
          <color auto="1"/>
        </top>
        <bottom style="dashDot">
          <color auto="1"/>
        </bottom>
        <vertical/>
        <horizontal/>
      </border>
    </dxf>
    <dxf>
      <border>
        <left style="thin">
          <color auto="1"/>
        </left>
        <right style="thin">
          <color auto="1"/>
        </right>
        <top style="thin">
          <color auto="1"/>
        </top>
        <bottom style="thin">
          <color auto="1"/>
        </bottom>
        <vertical/>
        <horizontal/>
      </border>
    </dxf>
    <dxf>
      <border>
        <left style="dashDot">
          <color auto="1"/>
        </left>
        <right style="dashDot">
          <color auto="1"/>
        </right>
        <top style="dashDot">
          <color auto="1"/>
        </top>
        <bottom style="dashDot">
          <color auto="1"/>
        </bottom>
        <vertical/>
        <horizontal/>
      </border>
    </dxf>
    <dxf>
      <border>
        <left style="dashDot">
          <color auto="1"/>
        </left>
        <right style="dashDot">
          <color auto="1"/>
        </right>
        <top style="dashDot">
          <color auto="1"/>
        </top>
        <bottom style="dashDot">
          <color auto="1"/>
        </bottom>
        <vertical/>
        <horizontal/>
      </border>
    </dxf>
    <dxf>
      <fill>
        <patternFill>
          <bgColor theme="0"/>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ont>
        <b/>
        <i/>
      </font>
      <fill>
        <patternFill>
          <bgColor theme="9" tint="0.59996337778862885"/>
        </patternFill>
      </fill>
    </dxf>
    <dxf>
      <fill>
        <patternFill>
          <bgColor theme="2" tint="-9.9948118533890809E-2"/>
        </patternFill>
      </fill>
      <border>
        <left style="thin">
          <color auto="1"/>
        </left>
        <right style="thin">
          <color auto="1"/>
        </right>
        <top style="thin">
          <color auto="1"/>
        </top>
        <bottom style="thin">
          <color auto="1"/>
        </bottom>
        <vertical/>
        <horizontal/>
      </border>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VENTES!A1"/><Relationship Id="rId2" Type="http://schemas.openxmlformats.org/officeDocument/2006/relationships/image" Target="../media/image3.png"/><Relationship Id="rId1" Type="http://schemas.openxmlformats.org/officeDocument/2006/relationships/hyperlink" Target="https://view.genial.ly/637c6e84a06206001238a4d8"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762000</xdr:colOff>
      <xdr:row>24</xdr:row>
      <xdr:rowOff>95250</xdr:rowOff>
    </xdr:from>
    <xdr:to>
      <xdr:col>7</xdr:col>
      <xdr:colOff>38100</xdr:colOff>
      <xdr:row>27</xdr:row>
      <xdr:rowOff>180975</xdr:rowOff>
    </xdr:to>
    <xdr:pic>
      <xdr:nvPicPr>
        <xdr:cNvPr id="3" name="Graphique 2" descr="Avertissement avec un remplissage uni">
          <a:extLst>
            <a:ext uri="{FF2B5EF4-FFF2-40B4-BE49-F238E27FC236}">
              <a16:creationId xmlns:a16="http://schemas.microsoft.com/office/drawing/2014/main" id="{85E61622-896A-EE25-9D15-59AF51AE2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9600" y="5314950"/>
          <a:ext cx="914400" cy="914400"/>
        </a:xfrm>
        <a:prstGeom prst="rect">
          <a:avLst/>
        </a:prstGeom>
      </xdr:spPr>
    </xdr:pic>
    <xdr:clientData/>
  </xdr:twoCellAnchor>
  <xdr:twoCellAnchor editAs="oneCell">
    <xdr:from>
      <xdr:col>20</xdr:col>
      <xdr:colOff>38100</xdr:colOff>
      <xdr:row>6</xdr:row>
      <xdr:rowOff>38100</xdr:rowOff>
    </xdr:from>
    <xdr:to>
      <xdr:col>22</xdr:col>
      <xdr:colOff>314325</xdr:colOff>
      <xdr:row>9</xdr:row>
      <xdr:rowOff>219075</xdr:rowOff>
    </xdr:to>
    <xdr:pic>
      <xdr:nvPicPr>
        <xdr:cNvPr id="4" name="Graphique 3" descr="Avertissement avec un remplissage uni">
          <a:extLst>
            <a:ext uri="{FF2B5EF4-FFF2-40B4-BE49-F238E27FC236}">
              <a16:creationId xmlns:a16="http://schemas.microsoft.com/office/drawing/2014/main" id="{2692DDDC-C58A-426E-A68F-5641C18F14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772775" y="1057275"/>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390525</xdr:colOff>
      <xdr:row>0</xdr:row>
      <xdr:rowOff>57150</xdr:rowOff>
    </xdr:from>
    <xdr:to>
      <xdr:col>5</xdr:col>
      <xdr:colOff>0</xdr:colOff>
      <xdr:row>7</xdr:row>
      <xdr:rowOff>0</xdr:rowOff>
    </xdr:to>
    <xdr:pic>
      <xdr:nvPicPr>
        <xdr:cNvPr id="2" name="Image 1">
          <a:hlinkClick xmlns:r="http://schemas.openxmlformats.org/officeDocument/2006/relationships" r:id="rId1"/>
          <a:extLst>
            <a:ext uri="{FF2B5EF4-FFF2-40B4-BE49-F238E27FC236}">
              <a16:creationId xmlns:a16="http://schemas.microsoft.com/office/drawing/2014/main" id="{1A011D66-311A-3094-5EA1-CE59077CC3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24450" y="57150"/>
          <a:ext cx="1419225" cy="1419225"/>
        </a:xfrm>
        <a:prstGeom prst="rect">
          <a:avLst/>
        </a:prstGeom>
      </xdr:spPr>
    </xdr:pic>
    <xdr:clientData/>
  </xdr:twoCellAnchor>
  <xdr:twoCellAnchor>
    <xdr:from>
      <xdr:col>7</xdr:col>
      <xdr:colOff>95250</xdr:colOff>
      <xdr:row>3</xdr:row>
      <xdr:rowOff>85725</xdr:rowOff>
    </xdr:from>
    <xdr:to>
      <xdr:col>8</xdr:col>
      <xdr:colOff>0</xdr:colOff>
      <xdr:row>6</xdr:row>
      <xdr:rowOff>267652</xdr:rowOff>
    </xdr:to>
    <xdr:grpSp>
      <xdr:nvGrpSpPr>
        <xdr:cNvPr id="6" name="Graphique 4" descr="Porte ouverte contour">
          <a:hlinkClick xmlns:r="http://schemas.openxmlformats.org/officeDocument/2006/relationships" r:id="rId3"/>
          <a:extLst>
            <a:ext uri="{FF2B5EF4-FFF2-40B4-BE49-F238E27FC236}">
              <a16:creationId xmlns:a16="http://schemas.microsoft.com/office/drawing/2014/main" id="{DDE6F591-DA8C-75DE-B8F7-63A4A51E72CE}"/>
            </a:ext>
          </a:extLst>
        </xdr:cNvPr>
        <xdr:cNvGrpSpPr/>
      </xdr:nvGrpSpPr>
      <xdr:grpSpPr>
        <a:xfrm>
          <a:off x="8477250" y="657225"/>
          <a:ext cx="704850" cy="753427"/>
          <a:chOff x="7858125" y="657225"/>
          <a:chExt cx="723900" cy="753427"/>
        </a:xfrm>
        <a:solidFill>
          <a:schemeClr val="bg1"/>
        </a:solidFill>
      </xdr:grpSpPr>
      <xdr:sp macro="" textlink="">
        <xdr:nvSpPr>
          <xdr:cNvPr id="7" name="Forme libre : forme 6">
            <a:extLst>
              <a:ext uri="{FF2B5EF4-FFF2-40B4-BE49-F238E27FC236}">
                <a16:creationId xmlns:a16="http://schemas.microsoft.com/office/drawing/2014/main" id="{C0B37FB0-BF98-FA00-FE94-29B200402708}"/>
              </a:ext>
            </a:extLst>
          </xdr:cNvPr>
          <xdr:cNvSpPr/>
        </xdr:nvSpPr>
        <xdr:spPr>
          <a:xfrm>
            <a:off x="7858125" y="657225"/>
            <a:ext cx="723900" cy="752475"/>
          </a:xfrm>
          <a:custGeom>
            <a:avLst/>
            <a:gdLst>
              <a:gd name="connsiteX0" fmla="*/ 590550 w 723900"/>
              <a:gd name="connsiteY0" fmla="*/ 733425 h 752475"/>
              <a:gd name="connsiteX1" fmla="*/ 590550 w 723900"/>
              <a:gd name="connsiteY1" fmla="*/ 0 h 752475"/>
              <a:gd name="connsiteX2" fmla="*/ 133350 w 723900"/>
              <a:gd name="connsiteY2" fmla="*/ 0 h 752475"/>
              <a:gd name="connsiteX3" fmla="*/ 133350 w 723900"/>
              <a:gd name="connsiteY3" fmla="*/ 733425 h 752475"/>
              <a:gd name="connsiteX4" fmla="*/ 0 w 723900"/>
              <a:gd name="connsiteY4" fmla="*/ 733425 h 752475"/>
              <a:gd name="connsiteX5" fmla="*/ 0 w 723900"/>
              <a:gd name="connsiteY5" fmla="*/ 752475 h 752475"/>
              <a:gd name="connsiteX6" fmla="*/ 152400 w 723900"/>
              <a:gd name="connsiteY6" fmla="*/ 752475 h 752475"/>
              <a:gd name="connsiteX7" fmla="*/ 152400 w 723900"/>
              <a:gd name="connsiteY7" fmla="*/ 19050 h 752475"/>
              <a:gd name="connsiteX8" fmla="*/ 571500 w 723900"/>
              <a:gd name="connsiteY8" fmla="*/ 19050 h 752475"/>
              <a:gd name="connsiteX9" fmla="*/ 571500 w 723900"/>
              <a:gd name="connsiteY9" fmla="*/ 752475 h 752475"/>
              <a:gd name="connsiteX10" fmla="*/ 723900 w 723900"/>
              <a:gd name="connsiteY10" fmla="*/ 752475 h 752475"/>
              <a:gd name="connsiteX11" fmla="*/ 723900 w 723900"/>
              <a:gd name="connsiteY11" fmla="*/ 733425 h 752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723900" h="752475">
                <a:moveTo>
                  <a:pt x="590550" y="733425"/>
                </a:moveTo>
                <a:lnTo>
                  <a:pt x="590550" y="0"/>
                </a:lnTo>
                <a:lnTo>
                  <a:pt x="133350" y="0"/>
                </a:lnTo>
                <a:lnTo>
                  <a:pt x="133350" y="733425"/>
                </a:lnTo>
                <a:lnTo>
                  <a:pt x="0" y="733425"/>
                </a:lnTo>
                <a:lnTo>
                  <a:pt x="0" y="752475"/>
                </a:lnTo>
                <a:lnTo>
                  <a:pt x="152400" y="752475"/>
                </a:lnTo>
                <a:lnTo>
                  <a:pt x="152400" y="19050"/>
                </a:lnTo>
                <a:lnTo>
                  <a:pt x="571500" y="19050"/>
                </a:lnTo>
                <a:lnTo>
                  <a:pt x="571500" y="752475"/>
                </a:lnTo>
                <a:lnTo>
                  <a:pt x="723900" y="752475"/>
                </a:lnTo>
                <a:lnTo>
                  <a:pt x="723900" y="733425"/>
                </a:lnTo>
                <a:close/>
              </a:path>
            </a:pathLst>
          </a:custGeom>
          <a:grpFill/>
          <a:ln w="9525" cap="flat">
            <a:noFill/>
            <a:prstDash val="solid"/>
            <a:miter/>
          </a:ln>
        </xdr:spPr>
        <xdr:txBody>
          <a:bodyPr rtlCol="0" anchor="ctr"/>
          <a:lstStyle/>
          <a:p>
            <a:endParaRPr lang="fr-FR">
              <a:solidFill>
                <a:schemeClr val="bg1"/>
              </a:solidFill>
            </a:endParaRPr>
          </a:p>
        </xdr:txBody>
      </xdr:sp>
      <xdr:sp macro="" textlink="">
        <xdr:nvSpPr>
          <xdr:cNvPr id="8" name="Forme libre : forme 7">
            <a:extLst>
              <a:ext uri="{FF2B5EF4-FFF2-40B4-BE49-F238E27FC236}">
                <a16:creationId xmlns:a16="http://schemas.microsoft.com/office/drawing/2014/main" id="{62ECCC5E-9C53-46F7-701F-C79A6951C4DA}"/>
              </a:ext>
            </a:extLst>
          </xdr:cNvPr>
          <xdr:cNvSpPr/>
        </xdr:nvSpPr>
        <xdr:spPr>
          <a:xfrm>
            <a:off x="8048625" y="712470"/>
            <a:ext cx="295275" cy="698182"/>
          </a:xfrm>
          <a:custGeom>
            <a:avLst/>
            <a:gdLst>
              <a:gd name="connsiteX0" fmla="*/ 0 w 295275"/>
              <a:gd name="connsiteY0" fmla="*/ 698183 h 698182"/>
              <a:gd name="connsiteX1" fmla="*/ 295275 w 295275"/>
              <a:gd name="connsiteY1" fmla="*/ 657225 h 698182"/>
              <a:gd name="connsiteX2" fmla="*/ 295275 w 295275"/>
              <a:gd name="connsiteY2" fmla="*/ 40958 h 698182"/>
              <a:gd name="connsiteX3" fmla="*/ 0 w 295275"/>
              <a:gd name="connsiteY3" fmla="*/ 0 h 698182"/>
              <a:gd name="connsiteX4" fmla="*/ 0 w 295275"/>
              <a:gd name="connsiteY4" fmla="*/ 698183 h 698182"/>
              <a:gd name="connsiteX5" fmla="*/ 19050 w 295275"/>
              <a:gd name="connsiteY5" fmla="*/ 21908 h 698182"/>
              <a:gd name="connsiteX6" fmla="*/ 276225 w 295275"/>
              <a:gd name="connsiteY6" fmla="*/ 57150 h 698182"/>
              <a:gd name="connsiteX7" fmla="*/ 276225 w 295275"/>
              <a:gd name="connsiteY7" fmla="*/ 641033 h 698182"/>
              <a:gd name="connsiteX8" fmla="*/ 19050 w 295275"/>
              <a:gd name="connsiteY8" fmla="*/ 676275 h 698182"/>
              <a:gd name="connsiteX9" fmla="*/ 19050 w 295275"/>
              <a:gd name="connsiteY9" fmla="*/ 21908 h 6981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95275" h="698182">
                <a:moveTo>
                  <a:pt x="0" y="698183"/>
                </a:moveTo>
                <a:lnTo>
                  <a:pt x="295275" y="657225"/>
                </a:lnTo>
                <a:lnTo>
                  <a:pt x="295275" y="40958"/>
                </a:lnTo>
                <a:lnTo>
                  <a:pt x="0" y="0"/>
                </a:lnTo>
                <a:lnTo>
                  <a:pt x="0" y="698183"/>
                </a:lnTo>
                <a:close/>
                <a:moveTo>
                  <a:pt x="19050" y="21908"/>
                </a:moveTo>
                <a:lnTo>
                  <a:pt x="276225" y="57150"/>
                </a:lnTo>
                <a:lnTo>
                  <a:pt x="276225" y="641033"/>
                </a:lnTo>
                <a:lnTo>
                  <a:pt x="19050" y="676275"/>
                </a:lnTo>
                <a:lnTo>
                  <a:pt x="19050" y="21908"/>
                </a:lnTo>
                <a:close/>
              </a:path>
            </a:pathLst>
          </a:custGeom>
          <a:grpFill/>
          <a:ln w="9525" cap="flat">
            <a:noFill/>
            <a:prstDash val="solid"/>
            <a:miter/>
          </a:ln>
        </xdr:spPr>
        <xdr:txBody>
          <a:bodyPr rtlCol="0" anchor="ctr"/>
          <a:lstStyle/>
          <a:p>
            <a:endParaRPr lang="fr-FR">
              <a:solidFill>
                <a:schemeClr val="bg1"/>
              </a:solidFill>
            </a:endParaRPr>
          </a:p>
        </xdr:txBody>
      </xdr:sp>
      <xdr:sp macro="" textlink="">
        <xdr:nvSpPr>
          <xdr:cNvPr id="9" name="Forme libre : forme 8">
            <a:extLst>
              <a:ext uri="{FF2B5EF4-FFF2-40B4-BE49-F238E27FC236}">
                <a16:creationId xmlns:a16="http://schemas.microsoft.com/office/drawing/2014/main" id="{620897E1-2833-C9AD-C40E-98BA4329F346}"/>
              </a:ext>
            </a:extLst>
          </xdr:cNvPr>
          <xdr:cNvSpPr/>
        </xdr:nvSpPr>
        <xdr:spPr>
          <a:xfrm>
            <a:off x="8229600" y="1038225"/>
            <a:ext cx="85725" cy="57150"/>
          </a:xfrm>
          <a:custGeom>
            <a:avLst/>
            <a:gdLst>
              <a:gd name="connsiteX0" fmla="*/ 63818 w 85725"/>
              <a:gd name="connsiteY0" fmla="*/ 0 h 57150"/>
              <a:gd name="connsiteX1" fmla="*/ 42863 w 85725"/>
              <a:gd name="connsiteY1" fmla="*/ 19050 h 57150"/>
              <a:gd name="connsiteX2" fmla="*/ 0 w 85725"/>
              <a:gd name="connsiteY2" fmla="*/ 19050 h 57150"/>
              <a:gd name="connsiteX3" fmla="*/ 0 w 85725"/>
              <a:gd name="connsiteY3" fmla="*/ 38100 h 57150"/>
              <a:gd name="connsiteX4" fmla="*/ 42863 w 85725"/>
              <a:gd name="connsiteY4" fmla="*/ 38100 h 57150"/>
              <a:gd name="connsiteX5" fmla="*/ 63818 w 85725"/>
              <a:gd name="connsiteY5" fmla="*/ 57150 h 57150"/>
              <a:gd name="connsiteX6" fmla="*/ 85725 w 85725"/>
              <a:gd name="connsiteY6" fmla="*/ 28575 h 57150"/>
              <a:gd name="connsiteX7" fmla="*/ 63818 w 85725"/>
              <a:gd name="connsiteY7" fmla="*/ 0 h 57150"/>
              <a:gd name="connsiteX8" fmla="*/ 63818 w 85725"/>
              <a:gd name="connsiteY8" fmla="*/ 19050 h 57150"/>
              <a:gd name="connsiteX9" fmla="*/ 66675 w 85725"/>
              <a:gd name="connsiteY9" fmla="*/ 28575 h 57150"/>
              <a:gd name="connsiteX10" fmla="*/ 63818 w 85725"/>
              <a:gd name="connsiteY10" fmla="*/ 38100 h 57150"/>
              <a:gd name="connsiteX11" fmla="*/ 60960 w 85725"/>
              <a:gd name="connsiteY11" fmla="*/ 28575 h 57150"/>
              <a:gd name="connsiteX12" fmla="*/ 63818 w 85725"/>
              <a:gd name="connsiteY12" fmla="*/ 19050 h 57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85725" h="57150">
                <a:moveTo>
                  <a:pt x="63818" y="0"/>
                </a:moveTo>
                <a:cubicBezTo>
                  <a:pt x="53340" y="952"/>
                  <a:pt x="44768" y="8573"/>
                  <a:pt x="42863" y="19050"/>
                </a:cubicBezTo>
                <a:lnTo>
                  <a:pt x="0" y="19050"/>
                </a:lnTo>
                <a:lnTo>
                  <a:pt x="0" y="38100"/>
                </a:lnTo>
                <a:lnTo>
                  <a:pt x="42863" y="38100"/>
                </a:lnTo>
                <a:cubicBezTo>
                  <a:pt x="44768" y="48577"/>
                  <a:pt x="53340" y="56198"/>
                  <a:pt x="63818" y="57150"/>
                </a:cubicBezTo>
                <a:cubicBezTo>
                  <a:pt x="76200" y="57150"/>
                  <a:pt x="85725" y="44768"/>
                  <a:pt x="85725" y="28575"/>
                </a:cubicBezTo>
                <a:cubicBezTo>
                  <a:pt x="85725" y="12382"/>
                  <a:pt x="76200" y="0"/>
                  <a:pt x="63818" y="0"/>
                </a:cubicBezTo>
                <a:close/>
                <a:moveTo>
                  <a:pt x="63818" y="19050"/>
                </a:moveTo>
                <a:cubicBezTo>
                  <a:pt x="64770" y="19050"/>
                  <a:pt x="66675" y="23813"/>
                  <a:pt x="66675" y="28575"/>
                </a:cubicBezTo>
                <a:cubicBezTo>
                  <a:pt x="66675" y="32385"/>
                  <a:pt x="64770" y="38100"/>
                  <a:pt x="63818" y="38100"/>
                </a:cubicBezTo>
                <a:cubicBezTo>
                  <a:pt x="61913" y="38100"/>
                  <a:pt x="60007" y="32385"/>
                  <a:pt x="60960" y="28575"/>
                </a:cubicBezTo>
                <a:cubicBezTo>
                  <a:pt x="60007" y="23813"/>
                  <a:pt x="62865" y="19050"/>
                  <a:pt x="63818" y="19050"/>
                </a:cubicBezTo>
                <a:close/>
              </a:path>
            </a:pathLst>
          </a:custGeom>
          <a:grpFill/>
          <a:ln w="9525" cap="flat">
            <a:noFill/>
            <a:prstDash val="solid"/>
            <a:miter/>
          </a:ln>
        </xdr:spPr>
        <xdr:txBody>
          <a:bodyPr rtlCol="0" anchor="ctr"/>
          <a:lstStyle/>
          <a:p>
            <a:endParaRPr lang="fr-FR">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104774</xdr:rowOff>
    </xdr:from>
    <xdr:to>
      <xdr:col>13</xdr:col>
      <xdr:colOff>219075</xdr:colOff>
      <xdr:row>31</xdr:row>
      <xdr:rowOff>13139</xdr:rowOff>
    </xdr:to>
    <xdr:pic>
      <xdr:nvPicPr>
        <xdr:cNvPr id="2" name="Image 1">
          <a:extLst>
            <a:ext uri="{FF2B5EF4-FFF2-40B4-BE49-F238E27FC236}">
              <a16:creationId xmlns:a16="http://schemas.microsoft.com/office/drawing/2014/main" id="{E3A305C4-90C0-1BC7-983C-7441E2A2A729}"/>
            </a:ext>
          </a:extLst>
        </xdr:cNvPr>
        <xdr:cNvPicPr>
          <a:picLocks noChangeAspect="1"/>
        </xdr:cNvPicPr>
      </xdr:nvPicPr>
      <xdr:blipFill>
        <a:blip xmlns:r="http://schemas.openxmlformats.org/officeDocument/2006/relationships" r:embed="rId1"/>
        <a:stretch>
          <a:fillRect/>
        </a:stretch>
      </xdr:blipFill>
      <xdr:spPr>
        <a:xfrm>
          <a:off x="0" y="866774"/>
          <a:ext cx="9753600" cy="5242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4</xdr:row>
      <xdr:rowOff>114300</xdr:rowOff>
    </xdr:from>
    <xdr:to>
      <xdr:col>16</xdr:col>
      <xdr:colOff>20387</xdr:colOff>
      <xdr:row>30</xdr:row>
      <xdr:rowOff>38100</xdr:rowOff>
    </xdr:to>
    <xdr:pic>
      <xdr:nvPicPr>
        <xdr:cNvPr id="3" name="Image 2">
          <a:extLst>
            <a:ext uri="{FF2B5EF4-FFF2-40B4-BE49-F238E27FC236}">
              <a16:creationId xmlns:a16="http://schemas.microsoft.com/office/drawing/2014/main" id="{65D7F68E-3F34-4C74-8E81-F61BC3A703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876300"/>
          <a:ext cx="15955712" cy="48768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BA2DA3B-504E-4B37-B965-5E405D9CD02E}">
  <we:reference id="wa104051163" version="1.2.0.3" store="fr-FR" storeType="OMEX"/>
  <we:alternateReferences>
    <we:reference id="wa104051163" version="1.2.0.3" store="wa104051163"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6119-2795-4A04-8612-10C5D4E77196}">
  <sheetPr>
    <pageSetUpPr fitToPage="1"/>
  </sheetPr>
  <dimension ref="A1:AF41"/>
  <sheetViews>
    <sheetView showGridLines="0" tabSelected="1" workbookViewId="0">
      <pane ySplit="6" topLeftCell="A7" activePane="bottomLeft" state="frozen"/>
      <selection pane="bottomLeft" activeCell="A5" sqref="A5:S6"/>
    </sheetView>
  </sheetViews>
  <sheetFormatPr baseColWidth="10" defaultColWidth="11.42578125" defaultRowHeight="15" x14ac:dyDescent="0.25"/>
  <cols>
    <col min="1" max="1" width="14.28515625" customWidth="1"/>
    <col min="2" max="2" width="1.85546875" customWidth="1"/>
    <col min="3" max="3" width="18.42578125" customWidth="1"/>
    <col min="4" max="4" width="1.85546875" customWidth="1"/>
    <col min="5" max="6" width="18.42578125" customWidth="1"/>
    <col min="7" max="7" width="6.140625" customWidth="1"/>
    <col min="8" max="8" width="4.140625" customWidth="1"/>
    <col min="9" max="9" width="3.140625" customWidth="1"/>
    <col min="10" max="10" width="3.42578125" customWidth="1"/>
    <col min="11" max="11" width="3" customWidth="1"/>
    <col min="14" max="14" width="3" customWidth="1"/>
    <col min="16" max="16" width="3" customWidth="1"/>
    <col min="19" max="19" width="3.5703125" customWidth="1"/>
    <col min="20" max="21" width="1.140625" customWidth="1"/>
    <col min="22" max="30" width="8.42578125" customWidth="1"/>
    <col min="31" max="31" width="1.140625" customWidth="1"/>
    <col min="32" max="32" width="2" customWidth="1"/>
  </cols>
  <sheetData>
    <row r="1" spans="1:32" ht="5.25" customHeight="1" x14ac:dyDescent="0.25"/>
    <row r="2" spans="1:32" ht="15" customHeight="1" x14ac:dyDescent="0.25">
      <c r="A2" s="212" t="s">
        <v>234</v>
      </c>
      <c r="B2" s="212"/>
      <c r="C2" s="212"/>
      <c r="D2" s="212"/>
      <c r="E2" s="212"/>
      <c r="F2" s="212"/>
      <c r="G2" s="212"/>
      <c r="H2" s="212"/>
      <c r="I2" s="212"/>
      <c r="J2" s="212"/>
      <c r="K2" s="212"/>
      <c r="L2" s="212"/>
      <c r="M2" s="212"/>
      <c r="N2" s="212"/>
      <c r="O2" s="212"/>
      <c r="P2" s="212"/>
      <c r="Q2" s="212"/>
      <c r="R2" s="212"/>
      <c r="S2" s="212"/>
      <c r="V2" s="110" t="s">
        <v>213</v>
      </c>
      <c r="W2" s="110"/>
      <c r="X2" s="213" t="s">
        <v>214</v>
      </c>
      <c r="Y2" s="213"/>
      <c r="Z2" s="213"/>
      <c r="AA2" s="213"/>
      <c r="AB2" s="213"/>
      <c r="AC2" s="213"/>
      <c r="AD2" s="213"/>
      <c r="AE2" s="213"/>
      <c r="AF2" s="214"/>
    </row>
    <row r="3" spans="1:32" ht="15" customHeight="1" x14ac:dyDescent="0.25">
      <c r="A3" s="212"/>
      <c r="B3" s="212"/>
      <c r="C3" s="212"/>
      <c r="D3" s="212"/>
      <c r="E3" s="212"/>
      <c r="F3" s="212"/>
      <c r="G3" s="212"/>
      <c r="H3" s="212"/>
      <c r="I3" s="212"/>
      <c r="J3" s="212"/>
      <c r="K3" s="212"/>
      <c r="L3" s="212"/>
      <c r="M3" s="212"/>
      <c r="N3" s="212"/>
      <c r="O3" s="212"/>
      <c r="P3" s="212"/>
      <c r="Q3" s="212"/>
      <c r="R3" s="212"/>
      <c r="S3" s="212"/>
      <c r="V3" s="110"/>
      <c r="W3" s="110"/>
      <c r="X3" s="213"/>
      <c r="Y3" s="213"/>
      <c r="Z3" s="213"/>
      <c r="AA3" s="213"/>
      <c r="AB3" s="213"/>
      <c r="AC3" s="213"/>
      <c r="AD3" s="213"/>
      <c r="AE3" s="213"/>
      <c r="AF3" s="214"/>
    </row>
    <row r="4" spans="1:32" ht="15" customHeight="1" x14ac:dyDescent="0.25">
      <c r="A4" s="212"/>
      <c r="B4" s="212"/>
      <c r="C4" s="212"/>
      <c r="D4" s="212"/>
      <c r="E4" s="212"/>
      <c r="F4" s="212"/>
      <c r="G4" s="212"/>
      <c r="H4" s="212"/>
      <c r="I4" s="212"/>
      <c r="J4" s="212"/>
      <c r="K4" s="212"/>
      <c r="L4" s="212"/>
      <c r="M4" s="212"/>
      <c r="N4" s="212"/>
      <c r="O4" s="212"/>
      <c r="P4" s="212"/>
      <c r="Q4" s="212"/>
      <c r="R4" s="212"/>
      <c r="S4" s="212"/>
      <c r="V4" s="110"/>
      <c r="W4" s="110"/>
      <c r="X4" s="213"/>
      <c r="Y4" s="213"/>
      <c r="Z4" s="213"/>
      <c r="AA4" s="213"/>
      <c r="AB4" s="213"/>
      <c r="AC4" s="213"/>
      <c r="AD4" s="213"/>
      <c r="AE4" s="213"/>
      <c r="AF4" s="214"/>
    </row>
    <row r="5" spans="1:32" ht="15" customHeight="1" x14ac:dyDescent="0.25">
      <c r="A5" s="118" t="s">
        <v>0</v>
      </c>
      <c r="B5" s="118"/>
      <c r="C5" s="118"/>
      <c r="D5" s="118"/>
      <c r="E5" s="118"/>
      <c r="F5" s="118"/>
      <c r="G5" s="118"/>
      <c r="H5" s="118"/>
      <c r="I5" s="118"/>
      <c r="J5" s="118"/>
      <c r="K5" s="118"/>
      <c r="L5" s="118"/>
      <c r="M5" s="118"/>
      <c r="N5" s="118"/>
      <c r="O5" s="118"/>
      <c r="P5" s="118"/>
      <c r="Q5" s="118"/>
      <c r="R5" s="118"/>
      <c r="S5" s="118"/>
      <c r="V5" s="110"/>
      <c r="W5" s="110"/>
      <c r="X5" s="213"/>
      <c r="Y5" s="213"/>
      <c r="Z5" s="213"/>
      <c r="AA5" s="213"/>
      <c r="AB5" s="213"/>
      <c r="AC5" s="213"/>
      <c r="AD5" s="213"/>
      <c r="AE5" s="213"/>
      <c r="AF5" s="214"/>
    </row>
    <row r="6" spans="1:32" ht="15" customHeight="1" x14ac:dyDescent="0.25">
      <c r="A6" s="118"/>
      <c r="B6" s="118"/>
      <c r="C6" s="118"/>
      <c r="D6" s="118"/>
      <c r="E6" s="118"/>
      <c r="F6" s="118"/>
      <c r="G6" s="118"/>
      <c r="H6" s="118"/>
      <c r="I6" s="118"/>
      <c r="J6" s="118"/>
      <c r="K6" s="118"/>
      <c r="L6" s="118"/>
      <c r="M6" s="118"/>
      <c r="N6" s="118"/>
      <c r="O6" s="118"/>
      <c r="P6" s="118"/>
      <c r="Q6" s="118"/>
      <c r="R6" s="118"/>
      <c r="S6" s="118"/>
    </row>
    <row r="7" spans="1:32" ht="6" customHeight="1" thickBot="1" x14ac:dyDescent="0.3">
      <c r="A7" s="22"/>
      <c r="B7" s="22"/>
      <c r="C7" s="22"/>
      <c r="D7" s="22"/>
      <c r="E7" s="22"/>
      <c r="F7" s="22"/>
      <c r="G7" s="22"/>
      <c r="H7" s="22"/>
      <c r="I7" s="22"/>
      <c r="J7" s="22"/>
      <c r="K7" s="22"/>
      <c r="L7" s="22"/>
      <c r="M7" s="22"/>
      <c r="N7" s="22"/>
      <c r="O7" s="22"/>
      <c r="P7" s="22"/>
      <c r="Q7" s="22"/>
      <c r="R7" s="22"/>
      <c r="S7" s="22"/>
    </row>
    <row r="8" spans="1:32" ht="30" customHeight="1" x14ac:dyDescent="0.25">
      <c r="A8" s="134" t="s">
        <v>1</v>
      </c>
      <c r="B8" s="134"/>
      <c r="C8" s="134"/>
      <c r="D8" s="134"/>
      <c r="E8" s="134"/>
      <c r="F8" s="86"/>
      <c r="H8" s="16"/>
      <c r="I8" s="124" t="s">
        <v>2</v>
      </c>
      <c r="J8" s="124"/>
      <c r="K8" s="124"/>
      <c r="L8" s="124"/>
      <c r="M8" s="124"/>
      <c r="N8" s="124"/>
      <c r="O8" s="124"/>
      <c r="P8" s="124"/>
      <c r="Q8" s="124"/>
      <c r="R8" s="124"/>
      <c r="S8" s="17"/>
      <c r="U8" s="95"/>
      <c r="V8" s="97"/>
      <c r="W8" s="115" t="s">
        <v>3</v>
      </c>
      <c r="X8" s="115"/>
      <c r="Y8" s="115"/>
      <c r="Z8" s="115"/>
      <c r="AA8" s="115"/>
      <c r="AB8" s="115"/>
      <c r="AC8" s="115"/>
      <c r="AD8" s="97"/>
      <c r="AE8" s="97"/>
      <c r="AF8" s="96"/>
    </row>
    <row r="9" spans="1:32" ht="21.75" thickBot="1" x14ac:dyDescent="0.3">
      <c r="H9" s="18"/>
      <c r="I9" s="153" t="s">
        <v>4</v>
      </c>
      <c r="J9" s="153"/>
      <c r="K9" s="153"/>
      <c r="L9" s="153"/>
      <c r="M9" s="153"/>
      <c r="N9" s="153"/>
      <c r="O9" s="153"/>
      <c r="P9" s="153"/>
      <c r="Q9" s="153"/>
      <c r="R9" s="153"/>
      <c r="S9" s="19"/>
      <c r="U9" s="27"/>
      <c r="V9" s="211" t="s">
        <v>5</v>
      </c>
      <c r="W9" s="211"/>
      <c r="X9" s="211"/>
      <c r="Y9" s="211"/>
      <c r="Z9" s="211"/>
      <c r="AA9" s="211"/>
      <c r="AB9" s="211"/>
      <c r="AC9" s="211"/>
      <c r="AD9" s="211"/>
      <c r="AE9" s="211"/>
      <c r="AF9" s="28"/>
    </row>
    <row r="10" spans="1:32" ht="24" customHeight="1" thickBot="1" x14ac:dyDescent="0.3">
      <c r="A10" s="135">
        <f ca="1">TODAY()</f>
        <v>45096</v>
      </c>
      <c r="B10" s="136"/>
      <c r="C10" s="136"/>
      <c r="D10" s="136"/>
      <c r="E10" s="137"/>
      <c r="F10" s="87"/>
      <c r="H10" s="18"/>
      <c r="S10" s="19"/>
      <c r="U10" s="29"/>
      <c r="V10" s="211"/>
      <c r="W10" s="211"/>
      <c r="X10" s="211"/>
      <c r="Y10" s="211"/>
      <c r="Z10" s="211"/>
      <c r="AA10" s="211"/>
      <c r="AB10" s="211"/>
      <c r="AC10" s="211"/>
      <c r="AD10" s="211"/>
      <c r="AE10" s="211"/>
      <c r="AF10" s="28"/>
    </row>
    <row r="11" spans="1:32" ht="14.25" customHeight="1" thickBot="1" x14ac:dyDescent="0.3">
      <c r="A11" s="138"/>
      <c r="B11" s="139"/>
      <c r="C11" s="139"/>
      <c r="D11" s="139"/>
      <c r="E11" s="140"/>
      <c r="F11" s="87"/>
      <c r="G11" s="49" t="str">
        <f ca="1">IF(A10="","Attention, saisie une date !","")</f>
        <v/>
      </c>
      <c r="H11" s="18"/>
      <c r="K11" s="37"/>
      <c r="L11" s="34" t="s">
        <v>6</v>
      </c>
      <c r="N11" s="37"/>
      <c r="O11" s="207" t="s">
        <v>7</v>
      </c>
      <c r="P11" s="205"/>
      <c r="Q11" s="205"/>
      <c r="R11" s="205"/>
      <c r="S11" s="19"/>
      <c r="U11" s="29"/>
      <c r="V11" s="211"/>
      <c r="W11" s="211"/>
      <c r="X11" s="211"/>
      <c r="Y11" s="211"/>
      <c r="Z11" s="211"/>
      <c r="AA11" s="211"/>
      <c r="AB11" s="211"/>
      <c r="AC11" s="211"/>
      <c r="AD11" s="211"/>
      <c r="AE11" s="211"/>
      <c r="AF11" s="28"/>
    </row>
    <row r="12" spans="1:32" ht="12" customHeight="1" thickBot="1" x14ac:dyDescent="0.3">
      <c r="B12" s="51"/>
      <c r="C12" s="51"/>
      <c r="D12" s="51"/>
      <c r="E12" s="52"/>
      <c r="F12" s="50"/>
      <c r="G12" s="49"/>
      <c r="H12" s="18"/>
      <c r="L12" s="35"/>
      <c r="O12" s="38"/>
      <c r="P12" s="38"/>
      <c r="Q12" s="38"/>
      <c r="R12" s="38"/>
      <c r="S12" s="19"/>
      <c r="U12" s="29"/>
      <c r="V12" s="211"/>
      <c r="W12" s="211"/>
      <c r="X12" s="211"/>
      <c r="Y12" s="211"/>
      <c r="Z12" s="211"/>
      <c r="AA12" s="211"/>
      <c r="AB12" s="211"/>
      <c r="AC12" s="211"/>
      <c r="AD12" s="211"/>
      <c r="AE12" s="211"/>
      <c r="AF12" s="28"/>
    </row>
    <row r="13" spans="1:32" ht="14.25" customHeight="1" thickBot="1" x14ac:dyDescent="0.3">
      <c r="A13" s="141" t="s">
        <v>8</v>
      </c>
      <c r="B13" s="142"/>
      <c r="C13" s="142"/>
      <c r="D13" s="142"/>
      <c r="E13" s="143"/>
      <c r="F13" s="86"/>
      <c r="G13" s="49"/>
      <c r="H13" s="18"/>
      <c r="K13" s="37"/>
      <c r="L13" s="34" t="s">
        <v>9</v>
      </c>
      <c r="N13" s="37"/>
      <c r="O13" s="209" t="s">
        <v>233</v>
      </c>
      <c r="P13" s="209"/>
      <c r="Q13" s="209"/>
      <c r="R13" s="209"/>
      <c r="S13" s="19"/>
      <c r="U13" s="27"/>
      <c r="V13" s="211"/>
      <c r="W13" s="211"/>
      <c r="X13" s="211"/>
      <c r="Y13" s="211"/>
      <c r="Z13" s="211"/>
      <c r="AA13" s="211"/>
      <c r="AB13" s="211"/>
      <c r="AC13" s="211"/>
      <c r="AD13" s="211"/>
      <c r="AE13" s="211"/>
      <c r="AF13" s="28"/>
    </row>
    <row r="14" spans="1:32" x14ac:dyDescent="0.25">
      <c r="G14" s="38"/>
      <c r="H14" s="18"/>
      <c r="L14" s="35"/>
      <c r="O14" s="209"/>
      <c r="P14" s="209"/>
      <c r="Q14" s="209"/>
      <c r="R14" s="209"/>
      <c r="S14" s="19"/>
      <c r="U14" s="27"/>
      <c r="V14" s="211"/>
      <c r="W14" s="211"/>
      <c r="X14" s="211"/>
      <c r="Y14" s="211"/>
      <c r="Z14" s="211"/>
      <c r="AA14" s="211"/>
      <c r="AB14" s="211"/>
      <c r="AC14" s="211"/>
      <c r="AD14" s="211"/>
      <c r="AE14" s="211"/>
      <c r="AF14" s="28"/>
    </row>
    <row r="15" spans="1:32" ht="15.75" thickBot="1" x14ac:dyDescent="0.3">
      <c r="G15" s="38"/>
      <c r="H15" s="18"/>
      <c r="L15" s="35"/>
      <c r="O15" s="210"/>
      <c r="P15" s="210"/>
      <c r="Q15" s="210"/>
      <c r="R15" s="210"/>
      <c r="S15" s="19"/>
      <c r="U15" s="27"/>
      <c r="V15" s="211"/>
      <c r="W15" s="211"/>
      <c r="X15" s="211"/>
      <c r="Y15" s="211"/>
      <c r="Z15" s="211"/>
      <c r="AA15" s="211"/>
      <c r="AB15" s="211"/>
      <c r="AC15" s="211"/>
      <c r="AD15" s="211"/>
      <c r="AE15" s="211"/>
      <c r="AF15" s="28"/>
    </row>
    <row r="16" spans="1:32" ht="14.25" customHeight="1" thickBot="1" x14ac:dyDescent="0.3">
      <c r="A16" s="125"/>
      <c r="B16" s="126"/>
      <c r="C16" s="126"/>
      <c r="D16" s="126"/>
      <c r="E16" s="127"/>
      <c r="F16" s="88"/>
      <c r="G16" s="38"/>
      <c r="H16" s="18"/>
      <c r="K16" s="37"/>
      <c r="L16" s="34" t="s">
        <v>10</v>
      </c>
      <c r="N16" s="37"/>
      <c r="O16" s="208" t="s">
        <v>232</v>
      </c>
      <c r="P16" s="37"/>
      <c r="Q16" s="206" t="s">
        <v>11</v>
      </c>
      <c r="R16" s="173"/>
      <c r="S16" s="19"/>
      <c r="U16" s="27"/>
      <c r="V16" s="211"/>
      <c r="W16" s="211"/>
      <c r="X16" s="211"/>
      <c r="Y16" s="211"/>
      <c r="Z16" s="211"/>
      <c r="AA16" s="211"/>
      <c r="AB16" s="211"/>
      <c r="AC16" s="211"/>
      <c r="AD16" s="211"/>
      <c r="AE16" s="211"/>
      <c r="AF16" s="28"/>
    </row>
    <row r="17" spans="1:32" ht="24" thickBot="1" x14ac:dyDescent="0.3">
      <c r="A17" s="128"/>
      <c r="B17" s="129"/>
      <c r="C17" s="129"/>
      <c r="D17" s="129"/>
      <c r="E17" s="130"/>
      <c r="F17" s="88"/>
      <c r="G17" s="26"/>
      <c r="H17" s="18"/>
      <c r="L17" s="35"/>
      <c r="O17" s="208"/>
      <c r="Q17" s="38"/>
      <c r="R17" s="38"/>
      <c r="S17" s="19"/>
      <c r="U17" s="27"/>
      <c r="V17" s="211"/>
      <c r="W17" s="211"/>
      <c r="X17" s="211"/>
      <c r="Y17" s="211"/>
      <c r="Z17" s="211"/>
      <c r="AA17" s="211"/>
      <c r="AB17" s="211"/>
      <c r="AC17" s="211"/>
      <c r="AD17" s="211"/>
      <c r="AE17" s="211"/>
      <c r="AF17" s="28"/>
    </row>
    <row r="18" spans="1:32" ht="14.25" customHeight="1" thickBot="1" x14ac:dyDescent="0.3">
      <c r="A18" s="131"/>
      <c r="B18" s="132"/>
      <c r="C18" s="132"/>
      <c r="D18" s="132"/>
      <c r="E18" s="133"/>
      <c r="F18" s="88"/>
      <c r="H18" s="18"/>
      <c r="K18" s="37"/>
      <c r="L18" s="34" t="s">
        <v>12</v>
      </c>
      <c r="N18" s="37"/>
      <c r="O18" s="93" t="s">
        <v>13</v>
      </c>
      <c r="R18" s="111" t="s">
        <v>215</v>
      </c>
      <c r="S18" s="112"/>
      <c r="U18" s="30"/>
      <c r="V18" s="211"/>
      <c r="W18" s="211"/>
      <c r="X18" s="211"/>
      <c r="Y18" s="211"/>
      <c r="Z18" s="211"/>
      <c r="AA18" s="211"/>
      <c r="AB18" s="211"/>
      <c r="AC18" s="211"/>
      <c r="AD18" s="211"/>
      <c r="AE18" s="211"/>
      <c r="AF18" s="28"/>
    </row>
    <row r="19" spans="1:32" ht="15.75" thickBot="1" x14ac:dyDescent="0.3">
      <c r="H19" s="20"/>
      <c r="I19" s="21"/>
      <c r="J19" s="21"/>
      <c r="K19" s="21"/>
      <c r="L19" s="21"/>
      <c r="M19" s="21"/>
      <c r="N19" s="21"/>
      <c r="O19" s="21"/>
      <c r="P19" s="21"/>
      <c r="Q19" s="21"/>
      <c r="R19" s="113"/>
      <c r="S19" s="114"/>
      <c r="U19" s="30"/>
      <c r="V19" s="211"/>
      <c r="W19" s="211"/>
      <c r="X19" s="211"/>
      <c r="Y19" s="211"/>
      <c r="Z19" s="211"/>
      <c r="AA19" s="211"/>
      <c r="AB19" s="211"/>
      <c r="AC19" s="211"/>
      <c r="AD19" s="211"/>
      <c r="AE19" s="211"/>
      <c r="AF19" s="28"/>
    </row>
    <row r="20" spans="1:32" ht="21.75" customHeight="1" thickBot="1" x14ac:dyDescent="0.3">
      <c r="A20" s="141" t="s">
        <v>14</v>
      </c>
      <c r="B20" s="142"/>
      <c r="C20" s="142"/>
      <c r="D20" s="142"/>
      <c r="E20" s="143"/>
      <c r="F20" s="86"/>
      <c r="G20" s="50"/>
      <c r="H20" s="50"/>
      <c r="I20" s="50"/>
      <c r="J20" s="50"/>
      <c r="K20" s="50"/>
      <c r="U20" s="27"/>
      <c r="V20" s="211"/>
      <c r="W20" s="211"/>
      <c r="X20" s="211"/>
      <c r="Y20" s="211"/>
      <c r="Z20" s="211"/>
      <c r="AA20" s="211"/>
      <c r="AB20" s="211"/>
      <c r="AC20" s="211"/>
      <c r="AD20" s="211"/>
      <c r="AE20" s="211"/>
      <c r="AF20" s="28"/>
    </row>
    <row r="21" spans="1:32" ht="15.75" customHeight="1" thickBot="1" x14ac:dyDescent="0.3">
      <c r="A21" s="50"/>
      <c r="B21" s="50"/>
      <c r="C21" s="50"/>
      <c r="D21" s="50"/>
      <c r="E21" s="50"/>
      <c r="F21" s="50"/>
      <c r="G21" s="50"/>
      <c r="H21" s="99" t="s">
        <v>15</v>
      </c>
      <c r="I21" s="100"/>
      <c r="J21" s="100"/>
      <c r="K21" s="100"/>
      <c r="L21" s="100"/>
      <c r="M21" s="100"/>
      <c r="N21" s="100"/>
      <c r="O21" s="100"/>
      <c r="P21" s="100"/>
      <c r="Q21" s="100"/>
      <c r="R21" s="100"/>
      <c r="S21" s="101"/>
      <c r="U21" s="29"/>
      <c r="V21" s="211"/>
      <c r="W21" s="211"/>
      <c r="X21" s="211"/>
      <c r="Y21" s="211"/>
      <c r="Z21" s="211"/>
      <c r="AA21" s="211"/>
      <c r="AB21" s="211"/>
      <c r="AC21" s="211"/>
      <c r="AD21" s="211"/>
      <c r="AE21" s="211"/>
      <c r="AF21" s="28"/>
    </row>
    <row r="22" spans="1:32" ht="17.25" customHeight="1" x14ac:dyDescent="0.25">
      <c r="A22" s="144"/>
      <c r="B22" s="145"/>
      <c r="C22" s="145"/>
      <c r="D22" s="145"/>
      <c r="E22" s="146"/>
      <c r="F22" s="89"/>
      <c r="G22" s="53"/>
      <c r="H22" s="102"/>
      <c r="I22" s="103"/>
      <c r="J22" s="103"/>
      <c r="K22" s="103"/>
      <c r="L22" s="103"/>
      <c r="M22" s="103"/>
      <c r="N22" s="103"/>
      <c r="O22" s="103"/>
      <c r="P22" s="103"/>
      <c r="Q22" s="103"/>
      <c r="R22" s="103"/>
      <c r="S22" s="104"/>
      <c r="U22" s="29"/>
      <c r="V22" s="211"/>
      <c r="W22" s="211"/>
      <c r="X22" s="211"/>
      <c r="Y22" s="211"/>
      <c r="Z22" s="211"/>
      <c r="AA22" s="211"/>
      <c r="AB22" s="211"/>
      <c r="AC22" s="211"/>
      <c r="AD22" s="211"/>
      <c r="AE22" s="211"/>
      <c r="AF22" s="28"/>
    </row>
    <row r="23" spans="1:32" ht="15" customHeight="1" x14ac:dyDescent="0.25">
      <c r="A23" s="147"/>
      <c r="B23" s="148"/>
      <c r="C23" s="148"/>
      <c r="D23" s="148"/>
      <c r="E23" s="149"/>
      <c r="F23" s="89"/>
      <c r="G23" s="53"/>
      <c r="H23" s="102"/>
      <c r="I23" s="103"/>
      <c r="J23" s="103"/>
      <c r="K23" s="103"/>
      <c r="L23" s="103"/>
      <c r="M23" s="103"/>
      <c r="N23" s="103"/>
      <c r="O23" s="103"/>
      <c r="P23" s="103"/>
      <c r="Q23" s="103"/>
      <c r="R23" s="103"/>
      <c r="S23" s="104"/>
      <c r="U23" s="29"/>
      <c r="V23" s="211"/>
      <c r="W23" s="211"/>
      <c r="X23" s="211"/>
      <c r="Y23" s="211"/>
      <c r="Z23" s="211"/>
      <c r="AA23" s="211"/>
      <c r="AB23" s="211"/>
      <c r="AC23" s="211"/>
      <c r="AD23" s="211"/>
      <c r="AE23" s="211"/>
      <c r="AF23" s="28"/>
    </row>
    <row r="24" spans="1:32" ht="15" customHeight="1" thickBot="1" x14ac:dyDescent="0.3">
      <c r="A24" s="150"/>
      <c r="B24" s="151"/>
      <c r="C24" s="151"/>
      <c r="D24" s="151"/>
      <c r="E24" s="152"/>
      <c r="F24" s="89"/>
      <c r="G24" s="53"/>
      <c r="H24" s="105"/>
      <c r="I24" s="106"/>
      <c r="J24" s="106"/>
      <c r="K24" s="106"/>
      <c r="L24" s="106"/>
      <c r="M24" s="106"/>
      <c r="N24" s="106"/>
      <c r="O24" s="106"/>
      <c r="P24" s="106"/>
      <c r="Q24" s="106"/>
      <c r="R24" s="106"/>
      <c r="S24" s="107"/>
      <c r="U24" s="27"/>
      <c r="V24" s="211"/>
      <c r="W24" s="211"/>
      <c r="X24" s="211"/>
      <c r="Y24" s="211"/>
      <c r="Z24" s="211"/>
      <c r="AA24" s="211"/>
      <c r="AB24" s="211"/>
      <c r="AC24" s="211"/>
      <c r="AD24" s="211"/>
      <c r="AE24" s="211"/>
      <c r="AF24" s="28"/>
    </row>
    <row r="25" spans="1:32" ht="15" customHeight="1" x14ac:dyDescent="0.25">
      <c r="U25" s="27"/>
      <c r="V25" s="211"/>
      <c r="W25" s="211"/>
      <c r="X25" s="211"/>
      <c r="Y25" s="211"/>
      <c r="Z25" s="211"/>
      <c r="AA25" s="211"/>
      <c r="AB25" s="211"/>
      <c r="AC25" s="211"/>
      <c r="AD25" s="211"/>
      <c r="AE25" s="211"/>
      <c r="AF25" s="28"/>
    </row>
    <row r="26" spans="1:32" ht="35.25" customHeight="1" x14ac:dyDescent="0.25">
      <c r="A26" s="119" t="str">
        <f>IF(ISBLANK(A22),"Saisissez ici le numéro du dernier numéro de scenario joué.","")</f>
        <v>Saisissez ici le numéro du dernier numéro de scenario joué.</v>
      </c>
      <c r="B26" s="119"/>
      <c r="C26" s="119"/>
      <c r="D26" s="119"/>
      <c r="E26" s="119"/>
      <c r="F26" s="86"/>
      <c r="H26" s="120" t="s">
        <v>16</v>
      </c>
      <c r="I26" s="120"/>
      <c r="J26" s="120"/>
      <c r="K26" s="120"/>
      <c r="L26" s="121"/>
      <c r="M26" s="122" t="s">
        <v>17</v>
      </c>
      <c r="N26" s="123"/>
      <c r="O26" s="123"/>
      <c r="P26" s="123"/>
      <c r="Q26" s="123"/>
      <c r="R26" s="123"/>
      <c r="S26" s="123"/>
      <c r="U26" s="27"/>
      <c r="V26" s="211"/>
      <c r="W26" s="211"/>
      <c r="X26" s="211"/>
      <c r="Y26" s="211"/>
      <c r="Z26" s="211"/>
      <c r="AA26" s="211"/>
      <c r="AB26" s="211"/>
      <c r="AC26" s="211"/>
      <c r="AD26" s="211"/>
      <c r="AE26" s="211"/>
      <c r="AF26" s="28"/>
    </row>
    <row r="27" spans="1:32" x14ac:dyDescent="0.25">
      <c r="H27" s="108" t="s">
        <v>240</v>
      </c>
      <c r="I27" s="108"/>
      <c r="J27" s="108"/>
      <c r="K27" s="108"/>
      <c r="L27" s="108"/>
      <c r="M27" s="108"/>
      <c r="N27" s="108"/>
      <c r="O27" s="108"/>
      <c r="P27" s="108"/>
      <c r="Q27" s="108"/>
      <c r="R27" s="108"/>
      <c r="S27" s="108"/>
      <c r="U27" s="27"/>
      <c r="V27" s="211"/>
      <c r="W27" s="211"/>
      <c r="X27" s="211"/>
      <c r="Y27" s="211"/>
      <c r="Z27" s="211"/>
      <c r="AA27" s="211"/>
      <c r="AB27" s="211"/>
      <c r="AC27" s="211"/>
      <c r="AD27" s="211"/>
      <c r="AE27" s="211"/>
      <c r="AF27" s="28"/>
    </row>
    <row r="28" spans="1:32" ht="15.75" customHeight="1" thickBot="1" x14ac:dyDescent="0.3">
      <c r="H28" s="109"/>
      <c r="I28" s="109"/>
      <c r="J28" s="109"/>
      <c r="K28" s="109"/>
      <c r="L28" s="109"/>
      <c r="M28" s="109"/>
      <c r="N28" s="109"/>
      <c r="O28" s="109"/>
      <c r="P28" s="109"/>
      <c r="Q28" s="109"/>
      <c r="R28" s="109"/>
      <c r="S28" s="109"/>
      <c r="U28" s="31"/>
      <c r="V28" s="32"/>
      <c r="W28" s="32"/>
      <c r="X28" s="32"/>
      <c r="Y28" s="32"/>
      <c r="Z28" s="32"/>
      <c r="AA28" s="32"/>
      <c r="AB28" s="32"/>
      <c r="AC28" s="32"/>
      <c r="AD28" s="32"/>
      <c r="AE28" s="32"/>
      <c r="AF28" s="33"/>
    </row>
    <row r="29" spans="1:32" ht="15" customHeight="1" x14ac:dyDescent="0.25">
      <c r="H29" s="99" t="s">
        <v>210</v>
      </c>
      <c r="I29" s="100"/>
      <c r="J29" s="100"/>
      <c r="K29" s="100"/>
      <c r="L29" s="100"/>
      <c r="M29" s="100"/>
      <c r="N29" s="100"/>
      <c r="O29" s="100"/>
      <c r="P29" s="100"/>
      <c r="Q29" s="100"/>
      <c r="R29" s="100"/>
      <c r="S29" s="101"/>
      <c r="U29" s="116" t="s">
        <v>227</v>
      </c>
      <c r="V29" s="116"/>
      <c r="W29" s="116"/>
    </row>
    <row r="30" spans="1:32" ht="15" customHeight="1" x14ac:dyDescent="0.25">
      <c r="H30" s="102"/>
      <c r="I30" s="103"/>
      <c r="J30" s="103"/>
      <c r="K30" s="103"/>
      <c r="L30" s="103"/>
      <c r="M30" s="103"/>
      <c r="N30" s="103"/>
      <c r="O30" s="103"/>
      <c r="P30" s="103"/>
      <c r="Q30" s="103"/>
      <c r="R30" s="103"/>
      <c r="S30" s="104"/>
      <c r="U30" s="117"/>
      <c r="V30" s="117"/>
      <c r="W30" s="117"/>
    </row>
    <row r="31" spans="1:32" ht="15.75" customHeight="1" x14ac:dyDescent="0.25">
      <c r="H31" s="102"/>
      <c r="I31" s="103"/>
      <c r="J31" s="103"/>
      <c r="K31" s="103"/>
      <c r="L31" s="103"/>
      <c r="M31" s="103"/>
      <c r="N31" s="103"/>
      <c r="O31" s="103"/>
      <c r="P31" s="103"/>
      <c r="Q31" s="103"/>
      <c r="R31" s="103"/>
      <c r="S31" s="104"/>
      <c r="U31" s="117"/>
      <c r="V31" s="117"/>
      <c r="W31" s="117"/>
    </row>
    <row r="32" spans="1:32" ht="15.75" thickBot="1" x14ac:dyDescent="0.3">
      <c r="H32" s="105"/>
      <c r="I32" s="106"/>
      <c r="J32" s="106"/>
      <c r="K32" s="106"/>
      <c r="L32" s="106"/>
      <c r="M32" s="106"/>
      <c r="N32" s="106"/>
      <c r="O32" s="106"/>
      <c r="P32" s="106"/>
      <c r="Q32" s="106"/>
      <c r="R32" s="106"/>
      <c r="S32" s="107"/>
      <c r="U32" s="117"/>
      <c r="V32" s="117"/>
      <c r="W32" s="117"/>
    </row>
    <row r="33" spans="1:31" x14ac:dyDescent="0.25">
      <c r="H33" s="39"/>
    </row>
    <row r="34" spans="1:31" x14ac:dyDescent="0.25">
      <c r="A34" s="39"/>
      <c r="B34" s="39"/>
      <c r="C34" s="39"/>
      <c r="D34" s="39"/>
      <c r="E34" s="39"/>
      <c r="F34" s="39"/>
      <c r="G34" s="39"/>
      <c r="H34" s="39"/>
    </row>
    <row r="35" spans="1:31" x14ac:dyDescent="0.25">
      <c r="A35" s="39"/>
      <c r="B35" s="39"/>
      <c r="C35" s="39"/>
      <c r="D35" s="39"/>
      <c r="E35" s="39"/>
      <c r="F35" s="39"/>
      <c r="G35" s="39"/>
      <c r="H35" s="39"/>
    </row>
    <row r="40" spans="1:31" x14ac:dyDescent="0.25">
      <c r="AA40" s="216" t="s">
        <v>244</v>
      </c>
      <c r="AB40" s="176"/>
      <c r="AC40" s="176"/>
      <c r="AD40" s="176"/>
      <c r="AE40" s="176"/>
    </row>
    <row r="41" spans="1:31" x14ac:dyDescent="0.25">
      <c r="AA41" s="176"/>
      <c r="AB41" s="176"/>
      <c r="AC41" s="176"/>
      <c r="AD41" s="176"/>
      <c r="AE41" s="176"/>
    </row>
  </sheetData>
  <mergeCells count="27">
    <mergeCell ref="AA40:AE41"/>
    <mergeCell ref="I9:R9"/>
    <mergeCell ref="O16:O17"/>
    <mergeCell ref="O11:R11"/>
    <mergeCell ref="Q16:R16"/>
    <mergeCell ref="O13:R14"/>
    <mergeCell ref="A10:E11"/>
    <mergeCell ref="A20:E20"/>
    <mergeCell ref="A13:E13"/>
    <mergeCell ref="A22:E24"/>
    <mergeCell ref="H21:S24"/>
    <mergeCell ref="H29:S32"/>
    <mergeCell ref="H27:S28"/>
    <mergeCell ref="V2:W5"/>
    <mergeCell ref="R18:S19"/>
    <mergeCell ref="W8:AC8"/>
    <mergeCell ref="U29:W32"/>
    <mergeCell ref="X2:AF5"/>
    <mergeCell ref="A2:S4"/>
    <mergeCell ref="A5:S6"/>
    <mergeCell ref="V9:AE27"/>
    <mergeCell ref="A26:E26"/>
    <mergeCell ref="H26:L26"/>
    <mergeCell ref="M26:S26"/>
    <mergeCell ref="I8:R8"/>
    <mergeCell ref="A16:E18"/>
    <mergeCell ref="A8:E8"/>
  </mergeCells>
  <conditionalFormatting sqref="A26:E26">
    <cfRule type="containsBlanks" dxfId="20" priority="1">
      <formula>LEN(TRIM(A26))=0</formula>
    </cfRule>
  </conditionalFormatting>
  <conditionalFormatting sqref="K11 N11 K13 N13 K16 N16 P16 K18 N18">
    <cfRule type="cellIs" dxfId="19" priority="2" operator="equal">
      <formula>"x"</formula>
    </cfRule>
  </conditionalFormatting>
  <conditionalFormatting sqref="K11">
    <cfRule type="cellIs" dxfId="18" priority="13" operator="equal">
      <formula>"x"</formula>
    </cfRule>
  </conditionalFormatting>
  <conditionalFormatting sqref="K13">
    <cfRule type="cellIs" dxfId="17" priority="12" operator="equal">
      <formula>"x"</formula>
    </cfRule>
  </conditionalFormatting>
  <conditionalFormatting sqref="K16">
    <cfRule type="cellIs" dxfId="16" priority="11" operator="equal">
      <formula>"x"</formula>
    </cfRule>
  </conditionalFormatting>
  <conditionalFormatting sqref="K18">
    <cfRule type="cellIs" dxfId="15" priority="10" operator="equal">
      <formula>"x"</formula>
    </cfRule>
  </conditionalFormatting>
  <conditionalFormatting sqref="N11">
    <cfRule type="cellIs" dxfId="14" priority="8" operator="equal">
      <formula>"x"</formula>
    </cfRule>
  </conditionalFormatting>
  <conditionalFormatting sqref="N13">
    <cfRule type="cellIs" dxfId="13" priority="7" operator="equal">
      <formula>"x"</formula>
    </cfRule>
  </conditionalFormatting>
  <conditionalFormatting sqref="N16">
    <cfRule type="cellIs" dxfId="12" priority="9" operator="equal">
      <formula>"x"</formula>
    </cfRule>
  </conditionalFormatting>
  <conditionalFormatting sqref="N18">
    <cfRule type="cellIs" dxfId="11" priority="6" operator="equal">
      <formula>"x"</formula>
    </cfRule>
  </conditionalFormatting>
  <conditionalFormatting sqref="P16">
    <cfRule type="cellIs" dxfId="10" priority="5" operator="equal">
      <formula>"x"</formula>
    </cfRule>
  </conditionalFormatting>
  <conditionalFormatting sqref="V9">
    <cfRule type="cellIs" dxfId="9" priority="14" operator="equal">
      <formula>""""""</formula>
    </cfRule>
  </conditionalFormatting>
  <dataValidations count="1">
    <dataValidation type="textLength" operator="equal" allowBlank="1" showInputMessage="1" showErrorMessage="1" errorTitle="Erreur de saisie" error="Mettez une croix dans les cases de votre choix." sqref="K11 K13 K16 K18 N11 N13 N16 N18 P16" xr:uid="{5A1CD000-4B18-419E-8AD6-CBE91141C214}">
      <formula1>1</formula1>
    </dataValidation>
  </dataValidations>
  <hyperlinks>
    <hyperlink ref="H21:S24" location="'SCENARIO VENTE'!A1" display="Accéder au scenario à imprimer" xr:uid="{101C12A2-A636-42C5-B23C-F23428FB81E6}"/>
    <hyperlink ref="H29:S32" location="AUTOEVAL!A1" display="Accéder à votre grille d'auto-évaluation" xr:uid="{DFAFFD00-BC18-4391-B11F-DB4EA19CFBC1}"/>
    <hyperlink ref="R18:S19" location="'AIDE 1'!A1" display="AIDE AU CHOIX" xr:uid="{2F676550-A027-466A-8F04-63F799DDABF3}"/>
    <hyperlink ref="U29:W32" location="'AIDE 2'!A1" display="AIDE A LA SAISIE DE L'AUTO ÉVALUATION" xr:uid="{A7D9BCAE-0B6F-4C70-9476-9C2965FA859A}"/>
  </hyperlinks>
  <printOptions horizontalCentered="1" verticalCentered="1"/>
  <pageMargins left="0.70866141732283472" right="0.70866141732283472" top="0.74803149606299213" bottom="0.74803149606299213" header="0.31496062992125984" footer="0.31496062992125984"/>
  <pageSetup paperSize="9" scale="54" fitToHeight="0" orientation="landscape" horizontalDpi="120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50A66-35EA-49F9-B3E9-8114825F2E9B}">
  <dimension ref="A1:F35"/>
  <sheetViews>
    <sheetView workbookViewId="0">
      <pane ySplit="1" topLeftCell="A2" activePane="bottomLeft" state="frozen"/>
      <selection activeCell="C2" sqref="C2"/>
      <selection pane="bottomLeft" activeCell="C2" sqref="C2"/>
    </sheetView>
  </sheetViews>
  <sheetFormatPr baseColWidth="10" defaultColWidth="11.42578125" defaultRowHeight="15" x14ac:dyDescent="0.25"/>
  <cols>
    <col min="2" max="2" width="57.140625" customWidth="1"/>
  </cols>
  <sheetData>
    <row r="1" spans="1:6" s="2" customFormat="1" ht="21" x14ac:dyDescent="0.25">
      <c r="A1" s="8" t="s">
        <v>145</v>
      </c>
      <c r="B1" s="9" t="s">
        <v>179</v>
      </c>
      <c r="D1" s="14" t="s">
        <v>89</v>
      </c>
    </row>
    <row r="2" spans="1:6" x14ac:dyDescent="0.25">
      <c r="A2" s="3">
        <f>IF(ISBLANK(B2),"",ROW(A1))</f>
        <v>1</v>
      </c>
      <c r="B2" s="11" t="s">
        <v>181</v>
      </c>
    </row>
    <row r="3" spans="1:6" x14ac:dyDescent="0.25">
      <c r="A3" s="3">
        <f t="shared" ref="A3:A35" si="0">IF(ISBLANK(B3),"",ROW(A2))</f>
        <v>2</v>
      </c>
      <c r="B3" s="11" t="s">
        <v>182</v>
      </c>
      <c r="E3" t="s">
        <v>183</v>
      </c>
      <c r="F3">
        <f>COUNT(A:A)</f>
        <v>9</v>
      </c>
    </row>
    <row r="4" spans="1:6" x14ac:dyDescent="0.25">
      <c r="A4" s="3">
        <f t="shared" si="0"/>
        <v>3</v>
      </c>
      <c r="B4" s="11" t="s">
        <v>184</v>
      </c>
    </row>
    <row r="5" spans="1:6" x14ac:dyDescent="0.25">
      <c r="A5" s="3">
        <f t="shared" si="0"/>
        <v>4</v>
      </c>
      <c r="B5" s="11" t="s">
        <v>185</v>
      </c>
    </row>
    <row r="6" spans="1:6" x14ac:dyDescent="0.25">
      <c r="A6" s="3">
        <f t="shared" si="0"/>
        <v>5</v>
      </c>
      <c r="B6" s="11" t="s">
        <v>186</v>
      </c>
    </row>
    <row r="7" spans="1:6" x14ac:dyDescent="0.25">
      <c r="A7" s="3">
        <f t="shared" si="0"/>
        <v>6</v>
      </c>
      <c r="B7" s="11" t="s">
        <v>187</v>
      </c>
    </row>
    <row r="8" spans="1:6" x14ac:dyDescent="0.25">
      <c r="A8" s="3">
        <f t="shared" si="0"/>
        <v>7</v>
      </c>
      <c r="B8" s="11" t="s">
        <v>188</v>
      </c>
    </row>
    <row r="9" spans="1:6" x14ac:dyDescent="0.25">
      <c r="A9" s="3">
        <f t="shared" si="0"/>
        <v>8</v>
      </c>
      <c r="B9" s="11" t="s">
        <v>189</v>
      </c>
    </row>
    <row r="10" spans="1:6" x14ac:dyDescent="0.25">
      <c r="A10" s="3">
        <f t="shared" si="0"/>
        <v>9</v>
      </c>
      <c r="B10" s="11" t="s">
        <v>190</v>
      </c>
    </row>
    <row r="11" spans="1:6" x14ac:dyDescent="0.25">
      <c r="A11" s="3" t="str">
        <f t="shared" si="0"/>
        <v/>
      </c>
      <c r="B11" s="11"/>
    </row>
    <row r="12" spans="1:6" x14ac:dyDescent="0.25">
      <c r="A12" s="3" t="str">
        <f t="shared" si="0"/>
        <v/>
      </c>
      <c r="B12" s="11"/>
    </row>
    <row r="13" spans="1:6" x14ac:dyDescent="0.25">
      <c r="A13" s="3" t="str">
        <f t="shared" si="0"/>
        <v/>
      </c>
      <c r="B13" s="4"/>
    </row>
    <row r="14" spans="1:6" x14ac:dyDescent="0.25">
      <c r="A14" s="3" t="str">
        <f t="shared" si="0"/>
        <v/>
      </c>
      <c r="B14" s="4"/>
    </row>
    <row r="15" spans="1:6" x14ac:dyDescent="0.25">
      <c r="A15" s="3" t="str">
        <f t="shared" si="0"/>
        <v/>
      </c>
      <c r="B15" s="4"/>
    </row>
    <row r="16" spans="1:6" x14ac:dyDescent="0.25">
      <c r="A16" s="3" t="str">
        <f t="shared" si="0"/>
        <v/>
      </c>
      <c r="B16" s="4"/>
    </row>
    <row r="17" spans="1:2" x14ac:dyDescent="0.25">
      <c r="A17" s="3" t="str">
        <f t="shared" si="0"/>
        <v/>
      </c>
      <c r="B17" s="4"/>
    </row>
    <row r="18" spans="1:2" x14ac:dyDescent="0.25">
      <c r="A18" s="3" t="str">
        <f t="shared" si="0"/>
        <v/>
      </c>
      <c r="B18" s="4"/>
    </row>
    <row r="19" spans="1:2" x14ac:dyDescent="0.25">
      <c r="A19" s="3" t="str">
        <f t="shared" si="0"/>
        <v/>
      </c>
      <c r="B19" s="4"/>
    </row>
    <row r="20" spans="1:2" x14ac:dyDescent="0.25">
      <c r="A20" s="3" t="str">
        <f t="shared" si="0"/>
        <v/>
      </c>
      <c r="B20" s="4"/>
    </row>
    <row r="21" spans="1:2" x14ac:dyDescent="0.25">
      <c r="A21" s="3" t="str">
        <f t="shared" si="0"/>
        <v/>
      </c>
      <c r="B21" s="4"/>
    </row>
    <row r="22" spans="1:2" x14ac:dyDescent="0.25">
      <c r="A22" s="3" t="str">
        <f t="shared" si="0"/>
        <v/>
      </c>
      <c r="B22" s="4"/>
    </row>
    <row r="23" spans="1:2" x14ac:dyDescent="0.25">
      <c r="A23" s="3" t="str">
        <f t="shared" si="0"/>
        <v/>
      </c>
      <c r="B23" s="4"/>
    </row>
    <row r="24" spans="1:2" x14ac:dyDescent="0.25">
      <c r="A24" s="3" t="str">
        <f t="shared" si="0"/>
        <v/>
      </c>
      <c r="B24" s="4"/>
    </row>
    <row r="25" spans="1:2" x14ac:dyDescent="0.25">
      <c r="A25" s="3" t="str">
        <f t="shared" si="0"/>
        <v/>
      </c>
      <c r="B25" s="4"/>
    </row>
    <row r="26" spans="1:2" x14ac:dyDescent="0.25">
      <c r="A26" s="3" t="str">
        <f t="shared" si="0"/>
        <v/>
      </c>
      <c r="B26" s="4"/>
    </row>
    <row r="27" spans="1:2" x14ac:dyDescent="0.25">
      <c r="A27" s="3" t="str">
        <f t="shared" si="0"/>
        <v/>
      </c>
      <c r="B27" s="4"/>
    </row>
    <row r="28" spans="1:2" x14ac:dyDescent="0.25">
      <c r="A28" s="3" t="str">
        <f t="shared" si="0"/>
        <v/>
      </c>
      <c r="B28" s="4"/>
    </row>
    <row r="29" spans="1:2" x14ac:dyDescent="0.25">
      <c r="A29" s="3" t="str">
        <f t="shared" si="0"/>
        <v/>
      </c>
      <c r="B29" s="4"/>
    </row>
    <row r="30" spans="1:2" x14ac:dyDescent="0.25">
      <c r="A30" s="3" t="str">
        <f t="shared" si="0"/>
        <v/>
      </c>
      <c r="B30" s="4"/>
    </row>
    <row r="31" spans="1:2" x14ac:dyDescent="0.25">
      <c r="A31" s="3" t="str">
        <f t="shared" si="0"/>
        <v/>
      </c>
      <c r="B31" s="4"/>
    </row>
    <row r="32" spans="1:2" x14ac:dyDescent="0.25">
      <c r="A32" s="3" t="str">
        <f t="shared" si="0"/>
        <v/>
      </c>
      <c r="B32" s="4"/>
    </row>
    <row r="33" spans="1:2" x14ac:dyDescent="0.25">
      <c r="A33" s="3" t="str">
        <f t="shared" si="0"/>
        <v/>
      </c>
      <c r="B33" s="4"/>
    </row>
    <row r="34" spans="1:2" x14ac:dyDescent="0.25">
      <c r="A34" s="3" t="str">
        <f t="shared" si="0"/>
        <v/>
      </c>
      <c r="B34" s="4"/>
    </row>
    <row r="35" spans="1:2" x14ac:dyDescent="0.25">
      <c r="A35" s="5" t="str">
        <f t="shared" si="0"/>
        <v/>
      </c>
      <c r="B35" s="6"/>
    </row>
  </sheetData>
  <conditionalFormatting sqref="A1:XFD1048576">
    <cfRule type="notContainsBlanks" dxfId="3" priority="1">
      <formula>LEN(TRIM(A1))&gt;0</formula>
    </cfRule>
  </conditionalFormatting>
  <hyperlinks>
    <hyperlink ref="D1" location="ACCUEIL!A1" display="retour" xr:uid="{CE5A63D6-9930-4AB5-97F4-C531D386D7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ECEF9-39D8-443E-9919-4D70659A29C5}">
  <dimension ref="A1:AL2"/>
  <sheetViews>
    <sheetView workbookViewId="0">
      <selection activeCell="E3" sqref="E3"/>
    </sheetView>
  </sheetViews>
  <sheetFormatPr baseColWidth="10" defaultColWidth="11.42578125" defaultRowHeight="15" x14ac:dyDescent="0.25"/>
  <cols>
    <col min="1" max="3" width="11.42578125" style="1"/>
    <col min="4" max="4" width="11.7109375" style="1" bestFit="1" customWidth="1"/>
    <col min="5" max="5" width="12.85546875" style="1" customWidth="1"/>
    <col min="6" max="6" width="42.7109375" style="1" bestFit="1" customWidth="1"/>
    <col min="7" max="9" width="19.42578125" style="1" customWidth="1"/>
    <col min="10" max="10" width="19.140625" style="1" customWidth="1"/>
    <col min="11" max="11" width="11.42578125" style="1"/>
    <col min="12" max="12" width="17.28515625" style="1" customWidth="1"/>
    <col min="13" max="13" width="19.85546875" style="1" bestFit="1" customWidth="1"/>
    <col min="14" max="14" width="26.140625" style="1" bestFit="1" customWidth="1"/>
    <col min="15" max="16" width="11.42578125" style="1"/>
    <col min="17" max="17" width="29.5703125" style="1" bestFit="1" customWidth="1"/>
    <col min="18" max="18" width="11.42578125" style="1"/>
    <col min="19" max="19" width="8.85546875" style="1" bestFit="1" customWidth="1"/>
    <col min="20" max="20" width="29.85546875" style="1" customWidth="1"/>
    <col min="21" max="22" width="10.42578125" style="1" customWidth="1"/>
    <col min="23" max="23" width="9.5703125" style="1" customWidth="1"/>
    <col min="24" max="24" width="29.85546875" style="1" customWidth="1"/>
    <col min="25" max="26" width="10.42578125" style="1" customWidth="1"/>
    <col min="27" max="27" width="8.85546875" style="1" bestFit="1" customWidth="1"/>
    <col min="28" max="28" width="29.85546875" style="1" customWidth="1"/>
    <col min="29" max="30" width="10.42578125" style="1" customWidth="1"/>
    <col min="31" max="31" width="8.85546875" style="1" bestFit="1" customWidth="1"/>
    <col min="32" max="32" width="29.85546875" style="1" customWidth="1"/>
    <col min="33" max="34" width="10.42578125" style="1" customWidth="1"/>
    <col min="35" max="35" width="8.85546875" style="1" bestFit="1" customWidth="1"/>
    <col min="36" max="36" width="29.85546875" style="1" customWidth="1"/>
    <col min="37" max="38" width="10.42578125" style="1" customWidth="1"/>
    <col min="39" max="39" width="11.42578125" style="1" customWidth="1"/>
    <col min="40" max="16384" width="11.42578125" style="1"/>
  </cols>
  <sheetData>
    <row r="1" spans="1:38" s="12" customFormat="1" ht="45" x14ac:dyDescent="0.25">
      <c r="A1" s="12" t="s">
        <v>18</v>
      </c>
      <c r="B1" s="12" t="s">
        <v>19</v>
      </c>
      <c r="C1" s="12" t="s">
        <v>20</v>
      </c>
      <c r="D1" s="12" t="s">
        <v>21</v>
      </c>
      <c r="E1" s="12" t="s">
        <v>22</v>
      </c>
      <c r="F1" s="2" t="s">
        <v>23</v>
      </c>
      <c r="G1" s="12" t="s">
        <v>24</v>
      </c>
      <c r="H1" s="12" t="s">
        <v>230</v>
      </c>
      <c r="I1" s="12" t="s">
        <v>231</v>
      </c>
      <c r="J1" s="12" t="s">
        <v>25</v>
      </c>
      <c r="K1" s="12" t="s">
        <v>26</v>
      </c>
      <c r="L1" s="12" t="s">
        <v>27</v>
      </c>
      <c r="M1" s="12" t="s">
        <v>28</v>
      </c>
      <c r="N1" s="12" t="s">
        <v>29</v>
      </c>
      <c r="O1" s="12" t="s">
        <v>30</v>
      </c>
      <c r="P1" s="12" t="s">
        <v>31</v>
      </c>
      <c r="Q1" s="12" t="s">
        <v>32</v>
      </c>
      <c r="R1" s="12" t="s">
        <v>33</v>
      </c>
      <c r="S1" s="12" t="s">
        <v>34</v>
      </c>
      <c r="T1" s="12" t="s">
        <v>35</v>
      </c>
      <c r="U1" s="12" t="s">
        <v>36</v>
      </c>
      <c r="V1" s="12" t="s">
        <v>37</v>
      </c>
      <c r="W1" s="12" t="s">
        <v>38</v>
      </c>
      <c r="X1" s="12" t="s">
        <v>39</v>
      </c>
      <c r="Y1" s="12" t="s">
        <v>40</v>
      </c>
      <c r="Z1" s="12" t="s">
        <v>41</v>
      </c>
      <c r="AA1" s="12" t="s">
        <v>42</v>
      </c>
      <c r="AB1" s="12" t="s">
        <v>43</v>
      </c>
      <c r="AC1" s="12" t="s">
        <v>44</v>
      </c>
      <c r="AD1" s="12" t="s">
        <v>45</v>
      </c>
      <c r="AE1" s="12" t="s">
        <v>46</v>
      </c>
      <c r="AF1" s="12" t="s">
        <v>47</v>
      </c>
      <c r="AG1" s="12" t="s">
        <v>48</v>
      </c>
      <c r="AH1" s="12" t="s">
        <v>49</v>
      </c>
      <c r="AI1" s="12" t="s">
        <v>50</v>
      </c>
      <c r="AJ1" s="12" t="s">
        <v>51</v>
      </c>
      <c r="AK1" s="12" t="s">
        <v>52</v>
      </c>
      <c r="AL1" s="12" t="s">
        <v>53</v>
      </c>
    </row>
    <row r="2" spans="1:38" x14ac:dyDescent="0.25">
      <c r="A2" s="13" t="str">
        <f>IF(VENTES!A16="","",IF(VENTES!$A$10="","",VENTES!$A$10))</f>
        <v/>
      </c>
      <c r="B2" s="15" t="str">
        <f>IF(VENTES!A16="","",IF(VENTES!$A$22="","","VT - " &amp; VENTES!$A$22+1))</f>
        <v/>
      </c>
      <c r="C2" s="1" t="str">
        <f ca="1">IF(VENTES!A16="","",VLOOKUP(RANDBETWEEN(1,COUNT(CLIENTS!A:A)-1),CLIENTS!$A$2:$B$35,2,FALSE))</f>
        <v/>
      </c>
      <c r="D2" s="13" t="str">
        <f ca="1">IF(C2="","","date du jour")</f>
        <v/>
      </c>
      <c r="E2" s="13" t="str">
        <f ca="1">IF(VENTES!A16="","",IF(AND(VENTES!N11="",VENTES!N13=""),"",IF(VENTES!$N$11="x",VLOOKUP(RANDBETWEEN(1,2),PARAMETRES!M:N,2,FALSE),"OUI")))</f>
        <v/>
      </c>
      <c r="F2" s="1" t="str">
        <f ca="1">IF(E2="non",VLOOKUP(RANDBETWEEN(1,PARAMETRES!$O$1),PARAMETRES!P:Q,2,FALSE),"")</f>
        <v/>
      </c>
      <c r="G2" s="1" t="str">
        <f ca="1">IF(AND(E2="oui",VENTES!$N$13="x"),D2,"")</f>
        <v/>
      </c>
      <c r="H2" s="1" t="str">
        <f>IF(VENTES!N16="x","oui","non")</f>
        <v>non</v>
      </c>
      <c r="I2" s="1" t="str">
        <f>IF(VENTES!P16="x","oui","non")</f>
        <v>non</v>
      </c>
      <c r="J2" s="1" t="str">
        <f ca="1">IF(AND(VENTES!$N$16="x",E2="oui"),VLOOKUP(RANDBETWEEN(1,PARAMETRES!$I$1),PARAMETRES!J:K,2,FALSE),"")</f>
        <v/>
      </c>
      <c r="K2" s="1" t="str">
        <f ca="1">IF(AND(VENTES!$N$16="x",E2="oui"),VLOOKUP(RANDBETWEEN(1,PARAMETRES!$F$1),PARAMETRES!G:H,2,FALSE),"")</f>
        <v/>
      </c>
      <c r="L2" s="1" t="str">
        <f ca="1">IF(E2="oui",J2,"")</f>
        <v/>
      </c>
      <c r="M2" s="1" t="str">
        <f ca="1">IF(E2="oui",VLOOKUP(RANDBETWEEN(1,PARAMETRES!$C$1),PARAMETRES!D:E,2,FALSE),"")</f>
        <v/>
      </c>
      <c r="N2" s="1" t="str">
        <f ca="1">IF(OR(VENTES!A16="",VENTES!$K$18=""),"",IF(E2="non","",IF(M2&lt;&gt;"PAIEMENT IMMEDIAT",VLOOKUP(RANDBETWEEN(1,COUNT(PARAMETRES!$AA$1)),PARAMETRES!AB:AC,2,FALSE),"PAIEMENT EFFECTUE")))</f>
        <v/>
      </c>
      <c r="O2" s="1" t="str">
        <f ca="1">IF(AND(E2="oui",VENTES!$K$18="x"),"chèque","")</f>
        <v/>
      </c>
      <c r="P2" s="1" t="str">
        <f ca="1">IF(OR(VENTES!$K$16&lt;&gt;"x",M2="PAIEMENT IMMEDIAT",E2="non",VENTES!A16=""),"",VLOOKUP(RANDBETWEEN(1,PARAMETRES!$R$1),PARAMETRES!S:T,2,FALSE))</f>
        <v/>
      </c>
      <c r="Q2" s="1" t="str">
        <f ca="1">IF(VENTES!A16="","",IF(VENTES!$K$11="x",VLOOKUP(RANDBETWEEN(1,PARAMETRES!$U$1),PARAMETRES!V:W,2,FALSE),""))</f>
        <v/>
      </c>
      <c r="R2" s="1" t="str">
        <f ca="1">IF(OR(M2="paiement immediat",M2="",VENTES!$K$13="NON"),"",VLOOKUP(RANDBETWEEN(1,PARAMETRES!$X$1),PARAMETRES!Y:Z,2,FALSE))</f>
        <v/>
      </c>
      <c r="S2" s="1" t="str">
        <f ca="1">IF(VENTES!A16="","",RANDBETWEEN(1,COUNT(PRODUITS!$A:$A)-1))</f>
        <v/>
      </c>
      <c r="T2" s="1" t="str">
        <f>IF(VENTES!A16="","",VLOOKUP(S2,PRODUITS!$A$2:$B$35,2,FALSE))</f>
        <v/>
      </c>
      <c r="U2" s="1" t="str">
        <f ca="1">IF(VENTES!A16="","",RANDBETWEEN(1,3))</f>
        <v/>
      </c>
      <c r="V2" s="1" t="str">
        <f ca="1">IF(AND($H$2="non",$I$2="non"),"",IF(AND($H$2="oui",$I$2="non"),U2,IF(OR(AND($H$2="oui",$I$2="oui"),AND($H$2="non",$I$2="oui")),RANDBETWEEN(1,U2))))</f>
        <v/>
      </c>
      <c r="W2" s="1" t="str">
        <f ca="1">IF(VENTES!A16="","",IF(S2&gt;=PRODUITS!$G$3-5,RANDBETWEEN(1,S2-5),S2+1))</f>
        <v/>
      </c>
      <c r="X2" s="1" t="str">
        <f>IF(VENTES!A16="","",VLOOKUP(W2,PRODUITS!$A$2:$B$35,2,FALSE))</f>
        <v/>
      </c>
      <c r="Y2" s="1" t="str">
        <f ca="1">IF(VENTES!A16="","",RANDBETWEEN(1,3))</f>
        <v/>
      </c>
      <c r="Z2" s="1" t="str">
        <f ca="1">IF(AND($H$2="non",$I$2="non"),"",IF(AND($H$2="oui",$I$2="non"),Y2,IF(OR(AND($H$2="oui",$I$2="oui"),AND($H$2="non",$I$2="oui")),RANDBETWEEN(1,Y2))))</f>
        <v/>
      </c>
      <c r="AA2" s="1" t="str">
        <f>IF(VENTES!A16="","",W2+1)</f>
        <v/>
      </c>
      <c r="AB2" s="1" t="str">
        <f>IF(VENTES!A16="","",VLOOKUP(AA2,PRODUITS!$A$2:$B$35,2,FALSE))</f>
        <v/>
      </c>
      <c r="AC2" s="1" t="str">
        <f>IF(VENTES!A16="","",Y2+1)</f>
        <v/>
      </c>
      <c r="AD2" s="1" t="str">
        <f ca="1">IF(AND($H$2="non",$I$2="non"),"",IF(AND($H$2="oui",$I$2="non"),AC2,IF(OR(AND($H$2="oui",$I$2="oui"),AND($H$2="non",$I$2="oui")),RANDBETWEEN(1,AC2))))</f>
        <v/>
      </c>
      <c r="AE2" s="1" t="str">
        <f>IF(VENTES!A16="","",AA2+1)</f>
        <v/>
      </c>
      <c r="AF2" s="1" t="str">
        <f>IF(VENTES!A16="","",VLOOKUP(AE2,PRODUITS!$A$2:$B$35,2,FALSE))</f>
        <v/>
      </c>
      <c r="AG2" s="1" t="str">
        <f>IF(VENTES!A16="","",AC2+1)</f>
        <v/>
      </c>
      <c r="AH2" s="1" t="str">
        <f ca="1">IF(AND($H$2="non",$I$2="non"),"",IF(AND($H$2="oui",$I$2="non"),AG2,IF(OR(AND($H$2="oui",$I$2="oui"),AND($H$2="non",$I$2="oui")),RANDBETWEEN(1,AG2))))</f>
        <v/>
      </c>
      <c r="AI2" s="1" t="str">
        <f>IF(VENTES!A16="","",AE2+1)</f>
        <v/>
      </c>
      <c r="AJ2" s="1" t="str">
        <f>IF(VENTES!A16="","",VLOOKUP(AI2,PRODUITS!$A$2:$B$35,2,FALSE))</f>
        <v/>
      </c>
      <c r="AK2" s="1" t="str">
        <f ca="1">IF(VENTES!A16="","",RANDBETWEEN(1,3))</f>
        <v/>
      </c>
      <c r="AL2" s="1" t="str">
        <f ca="1">IF(AND($H$2="non",$I$2="non"),"",IF(AND($H$2="oui",$I$2="non"),AK2,IF(OR(AND($H$2="oui",$I$2="oui"),AND($H$2="non",$I$2="oui")),RANDBETWEEN(1,AK2))))</f>
        <v/>
      </c>
    </row>
  </sheetData>
  <conditionalFormatting sqref="B1">
    <cfRule type="notContainsBlanks" dxfId="8" priority="1">
      <formula>LEN(TRIM(B1))&gt;0</formula>
    </cfRule>
  </conditionalFormatting>
  <conditionalFormatting sqref="C1:AL2">
    <cfRule type="notContainsBlanks" dxfId="7" priority="2">
      <formula>LEN(TRIM(C1))&gt;0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02BFC-667E-41CD-81DE-C8A18BFA2D5A}">
  <dimension ref="A1:I34"/>
  <sheetViews>
    <sheetView showGridLines="0" view="pageLayout" zoomScaleNormal="100" workbookViewId="0">
      <selection activeCell="D25" sqref="D25"/>
    </sheetView>
  </sheetViews>
  <sheetFormatPr baseColWidth="10" defaultColWidth="11.42578125" defaultRowHeight="15" x14ac:dyDescent="0.25"/>
  <cols>
    <col min="1" max="1" width="19.7109375" customWidth="1"/>
    <col min="2" max="2" width="17.5703125" customWidth="1"/>
    <col min="3" max="3" width="33.7109375" customWidth="1"/>
    <col min="4" max="4" width="14.42578125" customWidth="1"/>
  </cols>
  <sheetData>
    <row r="1" spans="1:9" x14ac:dyDescent="0.25">
      <c r="A1" s="166" t="s">
        <v>54</v>
      </c>
      <c r="B1" s="166"/>
    </row>
    <row r="2" spans="1:9" x14ac:dyDescent="0.25">
      <c r="A2" s="167" t="str">
        <f>PHASE_VENTES!A2</f>
        <v/>
      </c>
      <c r="B2" s="167"/>
    </row>
    <row r="3" spans="1:9" x14ac:dyDescent="0.25">
      <c r="A3" t="s">
        <v>55</v>
      </c>
      <c r="G3" s="163" t="s">
        <v>56</v>
      </c>
      <c r="H3" s="163"/>
      <c r="I3" s="163"/>
    </row>
    <row r="4" spans="1:9" x14ac:dyDescent="0.25">
      <c r="A4" s="56" t="s">
        <v>57</v>
      </c>
      <c r="G4" s="163"/>
      <c r="H4" s="163"/>
      <c r="I4" s="163"/>
    </row>
    <row r="5" spans="1:9" x14ac:dyDescent="0.25">
      <c r="A5" t="str">
        <f>VENTES!M26</f>
        <v>MEUBLE CONCEPT</v>
      </c>
      <c r="C5" s="55" t="s">
        <v>58</v>
      </c>
      <c r="D5" s="55"/>
      <c r="G5" s="163"/>
      <c r="H5" s="163"/>
      <c r="I5" s="163"/>
    </row>
    <row r="6" spans="1:9" x14ac:dyDescent="0.25">
      <c r="G6" s="163"/>
      <c r="H6" s="163"/>
      <c r="I6" s="163"/>
    </row>
    <row r="7" spans="1:9" ht="26.25" x14ac:dyDescent="0.25">
      <c r="A7" s="172" t="s">
        <v>59</v>
      </c>
      <c r="B7" s="172"/>
      <c r="C7" s="172"/>
      <c r="D7" s="172"/>
      <c r="G7" s="163"/>
      <c r="H7" s="163"/>
      <c r="I7" s="163"/>
    </row>
    <row r="8" spans="1:9" ht="21" x14ac:dyDescent="0.25">
      <c r="A8" s="176" t="s">
        <v>60</v>
      </c>
      <c r="B8" s="176"/>
      <c r="C8" s="60" t="str">
        <f>PHASE_VENTES!B2</f>
        <v/>
      </c>
      <c r="G8" s="163"/>
      <c r="H8" s="163"/>
      <c r="I8" s="163"/>
    </row>
    <row r="9" spans="1:9" x14ac:dyDescent="0.25">
      <c r="A9" s="177" t="s">
        <v>61</v>
      </c>
      <c r="B9" s="177"/>
      <c r="C9" s="177"/>
      <c r="D9" s="177"/>
      <c r="E9" s="177"/>
      <c r="G9" s="170" t="s">
        <v>62</v>
      </c>
      <c r="H9" s="170"/>
      <c r="I9" s="170"/>
    </row>
    <row r="10" spans="1:9" ht="29.25" customHeight="1" x14ac:dyDescent="0.25">
      <c r="A10" s="57" t="s">
        <v>63</v>
      </c>
      <c r="B10" s="174">
        <f>VENTES!A16</f>
        <v>0</v>
      </c>
      <c r="C10" s="175"/>
      <c r="D10" s="47"/>
    </row>
    <row r="11" spans="1:9" ht="33" customHeight="1" x14ac:dyDescent="0.25">
      <c r="A11" s="40" t="s">
        <v>64</v>
      </c>
      <c r="B11" s="168" t="str">
        <f ca="1">PHASE_VENTES!C2</f>
        <v/>
      </c>
      <c r="C11" s="169"/>
      <c r="D11" s="47"/>
      <c r="G11" s="201" t="s">
        <v>229</v>
      </c>
      <c r="H11" s="203" t="s">
        <v>112</v>
      </c>
    </row>
    <row r="12" spans="1:9" ht="30" customHeight="1" x14ac:dyDescent="0.25">
      <c r="A12" s="63" t="s">
        <v>66</v>
      </c>
      <c r="B12" s="45" t="str">
        <f ca="1">PHASE_VENTES!D2</f>
        <v/>
      </c>
      <c r="C12" s="40" t="s">
        <v>67</v>
      </c>
      <c r="D12" s="45" t="str">
        <f ca="1">PHASE_VENTES!E2</f>
        <v/>
      </c>
      <c r="G12" s="202"/>
      <c r="H12" s="204"/>
    </row>
    <row r="13" spans="1:9" ht="31.5" x14ac:dyDescent="0.25">
      <c r="A13" s="40" t="s">
        <v>68</v>
      </c>
      <c r="B13" s="164" t="str">
        <f ca="1">PHASE_VENTES!F2</f>
        <v/>
      </c>
      <c r="C13" s="165"/>
      <c r="D13" s="48"/>
    </row>
    <row r="14" spans="1:9" ht="34.5" customHeight="1" x14ac:dyDescent="0.25">
      <c r="A14" s="57" t="s">
        <v>69</v>
      </c>
      <c r="B14" s="42" t="str">
        <f ca="1">PHASE_VENTES!G2</f>
        <v/>
      </c>
      <c r="C14" s="61" t="s">
        <v>70</v>
      </c>
      <c r="D14" s="47"/>
    </row>
    <row r="15" spans="1:9" ht="31.5" x14ac:dyDescent="0.25">
      <c r="A15" s="40" t="s">
        <v>71</v>
      </c>
      <c r="B15" s="42" t="str">
        <f ca="1">PHASE_VENTES!J2</f>
        <v/>
      </c>
      <c r="C15" s="61" t="s">
        <v>72</v>
      </c>
      <c r="D15" s="41" t="s">
        <v>73</v>
      </c>
      <c r="E15" s="43" t="str">
        <f ca="1">PHASE_VENTES!K2</f>
        <v/>
      </c>
      <c r="F15" s="46"/>
    </row>
    <row r="16" spans="1:9" ht="24.75" customHeight="1" x14ac:dyDescent="0.25">
      <c r="A16" s="57" t="s">
        <v>74</v>
      </c>
      <c r="B16" s="42" t="str">
        <f ca="1">PHASE_VENTES!L2</f>
        <v/>
      </c>
      <c r="C16" s="61" t="s">
        <v>75</v>
      </c>
      <c r="D16" s="180" t="s">
        <v>76</v>
      </c>
      <c r="E16" s="180"/>
    </row>
    <row r="17" spans="1:6" ht="29.25" customHeight="1" x14ac:dyDescent="0.25">
      <c r="A17" s="173" t="s">
        <v>211</v>
      </c>
      <c r="B17" s="41" t="s">
        <v>77</v>
      </c>
      <c r="C17" s="41" t="s">
        <v>78</v>
      </c>
      <c r="D17" s="41" t="s">
        <v>79</v>
      </c>
    </row>
    <row r="18" spans="1:6" ht="15.75" customHeight="1" x14ac:dyDescent="0.25">
      <c r="A18" s="173"/>
      <c r="B18" s="44" t="str">
        <f ca="1">PHASE_VENTES!U2</f>
        <v/>
      </c>
      <c r="C18" s="43" t="str">
        <f>PHASE_VENTES!T2</f>
        <v/>
      </c>
      <c r="D18" s="44" t="str">
        <f ca="1">PHASE_VENTES!V2</f>
        <v/>
      </c>
    </row>
    <row r="19" spans="1:6" ht="15.75" customHeight="1" x14ac:dyDescent="0.25">
      <c r="A19" s="173"/>
      <c r="B19" s="44" t="str">
        <f ca="1">PHASE_VENTES!Y2</f>
        <v/>
      </c>
      <c r="C19" s="43" t="str">
        <f>PHASE_VENTES!X2</f>
        <v/>
      </c>
      <c r="D19" s="44" t="str">
        <f ca="1">PHASE_VENTES!Z2</f>
        <v/>
      </c>
    </row>
    <row r="20" spans="1:6" ht="15.75" customHeight="1" x14ac:dyDescent="0.25">
      <c r="A20" s="173"/>
      <c r="B20" s="44" t="str">
        <f>PHASE_VENTES!AC2</f>
        <v/>
      </c>
      <c r="C20" s="43" t="str">
        <f>PHASE_VENTES!AB2</f>
        <v/>
      </c>
      <c r="D20" s="44" t="str">
        <f ca="1">PHASE_VENTES!AD2</f>
        <v/>
      </c>
    </row>
    <row r="21" spans="1:6" ht="15.75" customHeight="1" x14ac:dyDescent="0.25">
      <c r="A21" s="173"/>
      <c r="B21" s="44" t="str">
        <f>PHASE_VENTES!AG2</f>
        <v/>
      </c>
      <c r="C21" s="43" t="str">
        <f>PHASE_VENTES!AF2</f>
        <v/>
      </c>
      <c r="D21" s="44" t="str">
        <f ca="1">PHASE_VENTES!AH2</f>
        <v/>
      </c>
    </row>
    <row r="22" spans="1:6" ht="15.75" customHeight="1" x14ac:dyDescent="0.25">
      <c r="A22" s="173"/>
      <c r="B22" s="44" t="str">
        <f ca="1">PHASE_VENTES!AK2</f>
        <v/>
      </c>
      <c r="C22" s="43" t="str">
        <f>PHASE_VENTES!AJ2</f>
        <v/>
      </c>
      <c r="D22" s="44" t="str">
        <f ca="1">PHASE_VENTES!AL2</f>
        <v/>
      </c>
    </row>
    <row r="23" spans="1:6" ht="31.5" x14ac:dyDescent="0.25">
      <c r="A23" s="57" t="s">
        <v>80</v>
      </c>
      <c r="B23" s="43" t="str">
        <f ca="1">PHASE_VENTES!O2</f>
        <v/>
      </c>
      <c r="C23" s="62" t="s">
        <v>81</v>
      </c>
      <c r="D23" s="47"/>
    </row>
    <row r="24" spans="1:6" ht="36" customHeight="1" x14ac:dyDescent="0.25">
      <c r="A24" s="40" t="s">
        <v>82</v>
      </c>
      <c r="B24" s="43" t="str">
        <f ca="1">PHASE_VENTES!Q2</f>
        <v/>
      </c>
      <c r="C24" s="62" t="s">
        <v>83</v>
      </c>
      <c r="D24" s="47"/>
    </row>
    <row r="25" spans="1:6" ht="31.5" x14ac:dyDescent="0.25">
      <c r="A25" s="57" t="s">
        <v>84</v>
      </c>
      <c r="B25" s="43" t="str">
        <f ca="1">PHASE_VENTES!M2</f>
        <v/>
      </c>
      <c r="C25" s="40" t="s">
        <v>85</v>
      </c>
      <c r="D25" s="43" t="str">
        <f ca="1">IF(PHASE_VENTES!R2="","NON",PHASE_VENTES!R2)</f>
        <v>NON</v>
      </c>
    </row>
    <row r="26" spans="1:6" ht="47.25" x14ac:dyDescent="0.25">
      <c r="A26" s="40" t="s">
        <v>86</v>
      </c>
      <c r="B26" s="171" t="str">
        <f ca="1">PHASE_VENTES!P2</f>
        <v/>
      </c>
      <c r="C26" s="171"/>
      <c r="D26" s="46"/>
    </row>
    <row r="27" spans="1:6" ht="31.5" customHeight="1" x14ac:dyDescent="0.25">
      <c r="A27" s="178" t="s">
        <v>87</v>
      </c>
      <c r="B27" s="179"/>
      <c r="C27" s="43" t="str">
        <f ca="1">PHASE_VENTES!N2</f>
        <v/>
      </c>
      <c r="D27" s="47"/>
    </row>
    <row r="28" spans="1:6" ht="7.5" customHeight="1" thickBot="1" x14ac:dyDescent="0.3">
      <c r="A28" s="59"/>
      <c r="B28" s="58"/>
      <c r="C28" s="58"/>
      <c r="D28" s="47"/>
    </row>
    <row r="29" spans="1:6" ht="16.5" customHeight="1" x14ac:dyDescent="0.25">
      <c r="A29" s="154" t="s">
        <v>88</v>
      </c>
      <c r="B29" s="155"/>
      <c r="C29" s="155"/>
      <c r="D29" s="155"/>
      <c r="E29" s="156"/>
    </row>
    <row r="30" spans="1:6" ht="15" customHeight="1" x14ac:dyDescent="0.25">
      <c r="A30" s="157"/>
      <c r="B30" s="158"/>
      <c r="C30" s="158"/>
      <c r="D30" s="158"/>
      <c r="E30" s="159"/>
      <c r="F30" s="54"/>
    </row>
    <row r="31" spans="1:6" x14ac:dyDescent="0.25">
      <c r="A31" s="157"/>
      <c r="B31" s="158"/>
      <c r="C31" s="158"/>
      <c r="D31" s="158"/>
      <c r="E31" s="159"/>
      <c r="F31" s="54"/>
    </row>
    <row r="32" spans="1:6" x14ac:dyDescent="0.25">
      <c r="A32" s="157"/>
      <c r="B32" s="158"/>
      <c r="C32" s="158"/>
      <c r="D32" s="158"/>
      <c r="E32" s="159"/>
      <c r="F32" s="54"/>
    </row>
    <row r="33" spans="1:6" x14ac:dyDescent="0.25">
      <c r="A33" s="157"/>
      <c r="B33" s="158"/>
      <c r="C33" s="158"/>
      <c r="D33" s="158"/>
      <c r="E33" s="159"/>
      <c r="F33" s="54"/>
    </row>
    <row r="34" spans="1:6" ht="15.75" thickBot="1" x14ac:dyDescent="0.3">
      <c r="A34" s="160"/>
      <c r="B34" s="161"/>
      <c r="C34" s="161"/>
      <c r="D34" s="161"/>
      <c r="E34" s="162"/>
    </row>
  </sheetData>
  <mergeCells count="17">
    <mergeCell ref="H11:H12"/>
    <mergeCell ref="A29:E34"/>
    <mergeCell ref="G3:I8"/>
    <mergeCell ref="B13:C13"/>
    <mergeCell ref="A1:B1"/>
    <mergeCell ref="A2:B2"/>
    <mergeCell ref="B11:C11"/>
    <mergeCell ref="G9:I9"/>
    <mergeCell ref="B26:C26"/>
    <mergeCell ref="A7:D7"/>
    <mergeCell ref="A17:A22"/>
    <mergeCell ref="B10:C10"/>
    <mergeCell ref="A8:B8"/>
    <mergeCell ref="A9:E9"/>
    <mergeCell ref="A27:B27"/>
    <mergeCell ref="D16:E16"/>
    <mergeCell ref="G11:G12"/>
  </mergeCells>
  <dataValidations count="1">
    <dataValidation type="list" allowBlank="1" showInputMessage="1" showErrorMessage="1" sqref="H11" xr:uid="{6EE3136D-6E1E-467A-9E45-B1EA9FF5A5D2}">
      <formula1>"OUI,NON"</formula1>
    </dataValidation>
  </dataValidations>
  <hyperlinks>
    <hyperlink ref="G3:I8" location="VENTES!A1" display="VENTES!A1" xr:uid="{D0349514-9D8C-42D7-9AA5-08B3A026018E}"/>
    <hyperlink ref="G9:I9" location="VENTES!A1" display="Revenir à l'accueil" xr:uid="{6B5E8604-33D3-4E17-9E8D-F900ABB6C35F}"/>
  </hyperlinks>
  <pageMargins left="0.25" right="0.25" top="0.75" bottom="0.75" header="0.3" footer="0.3"/>
  <pageSetup paperSize="9" orientation="portrait" verticalDpi="300" r:id="rId1"/>
  <headerFooter>
    <oddHeader>&amp;L&amp;"-,Gras"&amp;22BTS GPME 1&amp;C&amp;"-,Gras"&amp;18Situation d'apprentissage&amp;R&amp;"-,Gras"&amp;12Année scolaire 2022-2023</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F717-954E-45EE-9354-B940C96F051C}">
  <sheetPr>
    <pageSetUpPr fitToPage="1"/>
  </sheetPr>
  <dimension ref="A1:T26"/>
  <sheetViews>
    <sheetView showGridLines="0" workbookViewId="0">
      <pane xSplit="2" ySplit="3" topLeftCell="C4" activePane="bottomRight" state="frozen"/>
      <selection pane="topRight" activeCell="C1" sqref="C1"/>
      <selection pane="bottomLeft" activeCell="A4" sqref="A4"/>
      <selection pane="bottomRight"/>
    </sheetView>
  </sheetViews>
  <sheetFormatPr baseColWidth="10" defaultRowHeight="15" x14ac:dyDescent="0.25"/>
  <cols>
    <col min="2" max="2" width="18" customWidth="1"/>
    <col min="3" max="6" width="13.140625" customWidth="1"/>
    <col min="7" max="12" width="10.7109375" customWidth="1"/>
    <col min="13" max="16" width="13.85546875" customWidth="1"/>
    <col min="17" max="17" width="8.5703125" customWidth="1"/>
    <col min="18" max="18" width="6.42578125" customWidth="1"/>
  </cols>
  <sheetData>
    <row r="1" spans="1:20" ht="27" customHeight="1" x14ac:dyDescent="0.25">
      <c r="A1" s="90" t="s">
        <v>89</v>
      </c>
      <c r="B1" s="92" t="s">
        <v>212</v>
      </c>
      <c r="C1" s="192" t="s">
        <v>203</v>
      </c>
      <c r="D1" s="193"/>
      <c r="E1" s="193"/>
      <c r="F1" s="193"/>
      <c r="G1" s="193"/>
      <c r="H1" s="193"/>
      <c r="I1" s="193"/>
      <c r="J1" s="193"/>
      <c r="K1" s="193"/>
      <c r="L1" s="194"/>
      <c r="M1" s="186" t="s">
        <v>192</v>
      </c>
      <c r="N1" s="187"/>
      <c r="O1" s="187"/>
      <c r="P1" s="188"/>
      <c r="Q1" s="189" t="s">
        <v>207</v>
      </c>
      <c r="R1" s="190" t="str">
        <f>IFERROR(S24/10,"")</f>
        <v/>
      </c>
      <c r="S1" s="190"/>
      <c r="T1" s="72"/>
    </row>
    <row r="2" spans="1:20" s="64" customFormat="1" ht="35.25" customHeight="1" x14ac:dyDescent="0.25">
      <c r="B2" s="91" t="str">
        <f>IF(ISBLANK(VENTES!A16),"",VENTES!A16)</f>
        <v/>
      </c>
      <c r="C2" s="192" t="s">
        <v>209</v>
      </c>
      <c r="D2" s="193"/>
      <c r="E2" s="193"/>
      <c r="F2" s="193"/>
      <c r="G2" s="193"/>
      <c r="H2" s="193"/>
      <c r="I2" s="193"/>
      <c r="J2" s="193"/>
      <c r="K2" s="193"/>
      <c r="L2" s="194"/>
      <c r="M2" s="183" t="s">
        <v>195</v>
      </c>
      <c r="N2" s="184"/>
      <c r="O2" s="184"/>
      <c r="P2" s="185"/>
      <c r="Q2" s="189"/>
      <c r="R2" s="191"/>
      <c r="S2" s="191"/>
    </row>
    <row r="3" spans="1:20" ht="76.5" customHeight="1" x14ac:dyDescent="0.25">
      <c r="A3" s="68" t="s">
        <v>191</v>
      </c>
      <c r="B3" s="81" t="s">
        <v>208</v>
      </c>
      <c r="C3" s="70" t="s">
        <v>200</v>
      </c>
      <c r="D3" s="65" t="s">
        <v>201</v>
      </c>
      <c r="E3" s="65" t="s">
        <v>202</v>
      </c>
      <c r="F3" s="65" t="s">
        <v>199</v>
      </c>
      <c r="G3" s="65" t="s">
        <v>224</v>
      </c>
      <c r="H3" s="65" t="s">
        <v>198</v>
      </c>
      <c r="I3" s="65" t="s">
        <v>197</v>
      </c>
      <c r="J3" s="65" t="s">
        <v>196</v>
      </c>
      <c r="K3" s="65" t="s">
        <v>242</v>
      </c>
      <c r="L3" s="84" t="s">
        <v>243</v>
      </c>
      <c r="M3" s="82" t="s">
        <v>193</v>
      </c>
      <c r="N3" s="73" t="s">
        <v>241</v>
      </c>
      <c r="O3" s="74" t="s">
        <v>194</v>
      </c>
      <c r="P3" s="75" t="s">
        <v>228</v>
      </c>
      <c r="Q3" s="79" t="s">
        <v>204</v>
      </c>
      <c r="R3" s="76" t="s">
        <v>205</v>
      </c>
      <c r="S3" s="76" t="s">
        <v>206</v>
      </c>
    </row>
    <row r="4" spans="1:20" ht="29.25" customHeight="1" x14ac:dyDescent="0.25">
      <c r="A4" s="67">
        <v>1</v>
      </c>
      <c r="B4" s="98"/>
      <c r="C4" s="71"/>
      <c r="D4" s="66"/>
      <c r="E4" s="66"/>
      <c r="F4" s="66"/>
      <c r="G4" s="66"/>
      <c r="H4" s="66"/>
      <c r="I4" s="66"/>
      <c r="J4" s="66"/>
      <c r="K4" s="66"/>
      <c r="L4" s="85"/>
      <c r="M4" s="83"/>
      <c r="N4" s="66"/>
      <c r="O4" s="66"/>
      <c r="P4" s="69"/>
      <c r="Q4" s="80">
        <f>COUNTA(C4:L4)</f>
        <v>0</v>
      </c>
      <c r="R4" s="77">
        <f>IF(M4&lt;&gt;"",0.25)+IF(N4&lt;&gt;"",0.5)+IF(O4&lt;&gt;"",0.75)+IF(P4&lt;&gt;"",1)</f>
        <v>0</v>
      </c>
      <c r="S4" s="77" t="str">
        <f>IF(Q4=0,"",Q4*R4)</f>
        <v/>
      </c>
    </row>
    <row r="5" spans="1:20" ht="29.25" customHeight="1" x14ac:dyDescent="0.25">
      <c r="A5" s="67">
        <v>2</v>
      </c>
      <c r="B5" s="98"/>
      <c r="C5" s="71"/>
      <c r="D5" s="66"/>
      <c r="E5" s="66"/>
      <c r="F5" s="66"/>
      <c r="G5" s="66"/>
      <c r="H5" s="66"/>
      <c r="I5" s="66"/>
      <c r="J5" s="66"/>
      <c r="K5" s="66"/>
      <c r="L5" s="85"/>
      <c r="M5" s="83"/>
      <c r="N5" s="66"/>
      <c r="O5" s="66"/>
      <c r="P5" s="69"/>
      <c r="Q5" s="80">
        <f t="shared" ref="Q5:Q23" si="0">COUNTA(C5:L5)</f>
        <v>0</v>
      </c>
      <c r="R5" s="77">
        <f t="shared" ref="R5:R23" si="1">IF(M5&lt;&gt;"",0.25)+IF(N5&lt;&gt;"",0.5)+IF(O5&lt;&gt;"",0.75)+IF(P5&lt;&gt;"",1)</f>
        <v>0</v>
      </c>
      <c r="S5" s="77" t="str">
        <f t="shared" ref="S5:S23" si="2">IF(Q5=0,"",Q5*R5)</f>
        <v/>
      </c>
    </row>
    <row r="6" spans="1:20" ht="29.25" customHeight="1" x14ac:dyDescent="0.25">
      <c r="A6" s="67">
        <v>3</v>
      </c>
      <c r="B6" s="98"/>
      <c r="C6" s="71"/>
      <c r="D6" s="66"/>
      <c r="E6" s="66"/>
      <c r="F6" s="66"/>
      <c r="G6" s="66"/>
      <c r="H6" s="66"/>
      <c r="I6" s="66"/>
      <c r="J6" s="66"/>
      <c r="K6" s="66"/>
      <c r="L6" s="85"/>
      <c r="M6" s="83"/>
      <c r="N6" s="66"/>
      <c r="O6" s="66"/>
      <c r="P6" s="69"/>
      <c r="Q6" s="80">
        <f t="shared" si="0"/>
        <v>0</v>
      </c>
      <c r="R6" s="77">
        <f t="shared" si="1"/>
        <v>0</v>
      </c>
      <c r="S6" s="77" t="str">
        <f t="shared" si="2"/>
        <v/>
      </c>
    </row>
    <row r="7" spans="1:20" ht="29.25" customHeight="1" x14ac:dyDescent="0.25">
      <c r="A7" s="67">
        <v>4</v>
      </c>
      <c r="B7" s="98"/>
      <c r="C7" s="71"/>
      <c r="D7" s="66"/>
      <c r="E7" s="66"/>
      <c r="F7" s="66"/>
      <c r="G7" s="66"/>
      <c r="H7" s="66"/>
      <c r="I7" s="66"/>
      <c r="J7" s="66"/>
      <c r="K7" s="66"/>
      <c r="L7" s="85"/>
      <c r="M7" s="83"/>
      <c r="N7" s="66"/>
      <c r="O7" s="66"/>
      <c r="P7" s="69"/>
      <c r="Q7" s="80">
        <f t="shared" si="0"/>
        <v>0</v>
      </c>
      <c r="R7" s="77">
        <f t="shared" si="1"/>
        <v>0</v>
      </c>
      <c r="S7" s="77" t="str">
        <f t="shared" si="2"/>
        <v/>
      </c>
    </row>
    <row r="8" spans="1:20" ht="29.25" customHeight="1" x14ac:dyDescent="0.25">
      <c r="A8" s="67">
        <v>5</v>
      </c>
      <c r="B8" s="98"/>
      <c r="C8" s="71"/>
      <c r="D8" s="66"/>
      <c r="E8" s="66"/>
      <c r="F8" s="66"/>
      <c r="G8" s="66"/>
      <c r="H8" s="66"/>
      <c r="I8" s="66"/>
      <c r="J8" s="66"/>
      <c r="K8" s="66"/>
      <c r="L8" s="85"/>
      <c r="M8" s="83"/>
      <c r="N8" s="66"/>
      <c r="O8" s="66"/>
      <c r="P8" s="69"/>
      <c r="Q8" s="80">
        <f t="shared" si="0"/>
        <v>0</v>
      </c>
      <c r="R8" s="77">
        <f t="shared" si="1"/>
        <v>0</v>
      </c>
      <c r="S8" s="77" t="str">
        <f t="shared" si="2"/>
        <v/>
      </c>
    </row>
    <row r="9" spans="1:20" ht="29.25" customHeight="1" x14ac:dyDescent="0.25">
      <c r="A9" s="67">
        <v>6</v>
      </c>
      <c r="B9" s="98"/>
      <c r="C9" s="71"/>
      <c r="D9" s="66"/>
      <c r="E9" s="66"/>
      <c r="F9" s="66"/>
      <c r="G9" s="66"/>
      <c r="H9" s="66"/>
      <c r="I9" s="66"/>
      <c r="J9" s="66"/>
      <c r="K9" s="66"/>
      <c r="L9" s="85"/>
      <c r="M9" s="83"/>
      <c r="N9" s="66"/>
      <c r="O9" s="66"/>
      <c r="P9" s="69"/>
      <c r="Q9" s="80">
        <f t="shared" si="0"/>
        <v>0</v>
      </c>
      <c r="R9" s="77">
        <f t="shared" si="1"/>
        <v>0</v>
      </c>
      <c r="S9" s="77" t="str">
        <f t="shared" si="2"/>
        <v/>
      </c>
    </row>
    <row r="10" spans="1:20" ht="29.25" customHeight="1" x14ac:dyDescent="0.25">
      <c r="A10" s="67">
        <v>7</v>
      </c>
      <c r="B10" s="98"/>
      <c r="C10" s="71"/>
      <c r="D10" s="66"/>
      <c r="E10" s="66"/>
      <c r="F10" s="66"/>
      <c r="G10" s="66"/>
      <c r="H10" s="66"/>
      <c r="I10" s="66"/>
      <c r="J10" s="66"/>
      <c r="K10" s="66"/>
      <c r="L10" s="85"/>
      <c r="M10" s="83"/>
      <c r="N10" s="66"/>
      <c r="O10" s="66"/>
      <c r="P10" s="69"/>
      <c r="Q10" s="80">
        <f t="shared" si="0"/>
        <v>0</v>
      </c>
      <c r="R10" s="77">
        <f t="shared" si="1"/>
        <v>0</v>
      </c>
      <c r="S10" s="77" t="str">
        <f t="shared" si="2"/>
        <v/>
      </c>
    </row>
    <row r="11" spans="1:20" ht="29.25" customHeight="1" x14ac:dyDescent="0.25">
      <c r="A11" s="67">
        <v>8</v>
      </c>
      <c r="B11" s="98"/>
      <c r="C11" s="71"/>
      <c r="D11" s="66"/>
      <c r="E11" s="66"/>
      <c r="F11" s="66"/>
      <c r="G11" s="66"/>
      <c r="H11" s="66"/>
      <c r="I11" s="66"/>
      <c r="J11" s="66"/>
      <c r="K11" s="66"/>
      <c r="L11" s="85"/>
      <c r="M11" s="83"/>
      <c r="N11" s="66"/>
      <c r="O11" s="66"/>
      <c r="P11" s="69"/>
      <c r="Q11" s="80">
        <f t="shared" si="0"/>
        <v>0</v>
      </c>
      <c r="R11" s="77">
        <f t="shared" si="1"/>
        <v>0</v>
      </c>
      <c r="S11" s="77" t="str">
        <f t="shared" si="2"/>
        <v/>
      </c>
    </row>
    <row r="12" spans="1:20" ht="29.25" customHeight="1" x14ac:dyDescent="0.25">
      <c r="A12" s="67">
        <v>9</v>
      </c>
      <c r="B12" s="98"/>
      <c r="C12" s="71"/>
      <c r="D12" s="66"/>
      <c r="E12" s="66"/>
      <c r="F12" s="66"/>
      <c r="G12" s="66"/>
      <c r="H12" s="66"/>
      <c r="I12" s="66"/>
      <c r="J12" s="66"/>
      <c r="K12" s="66"/>
      <c r="L12" s="85"/>
      <c r="M12" s="83"/>
      <c r="N12" s="66"/>
      <c r="O12" s="66"/>
      <c r="P12" s="69"/>
      <c r="Q12" s="80">
        <f t="shared" si="0"/>
        <v>0</v>
      </c>
      <c r="R12" s="77">
        <f t="shared" si="1"/>
        <v>0</v>
      </c>
      <c r="S12" s="77" t="str">
        <f t="shared" si="2"/>
        <v/>
      </c>
    </row>
    <row r="13" spans="1:20" ht="29.25" customHeight="1" x14ac:dyDescent="0.25">
      <c r="A13" s="67">
        <v>10</v>
      </c>
      <c r="B13" s="98"/>
      <c r="C13" s="71"/>
      <c r="D13" s="66"/>
      <c r="E13" s="66"/>
      <c r="F13" s="66"/>
      <c r="G13" s="66"/>
      <c r="H13" s="66"/>
      <c r="I13" s="66"/>
      <c r="J13" s="66"/>
      <c r="K13" s="66"/>
      <c r="L13" s="85"/>
      <c r="M13" s="83"/>
      <c r="N13" s="66"/>
      <c r="O13" s="66"/>
      <c r="P13" s="69"/>
      <c r="Q13" s="80">
        <f t="shared" si="0"/>
        <v>0</v>
      </c>
      <c r="R13" s="77">
        <f t="shared" si="1"/>
        <v>0</v>
      </c>
      <c r="S13" s="77" t="str">
        <f t="shared" si="2"/>
        <v/>
      </c>
    </row>
    <row r="14" spans="1:20" ht="29.25" customHeight="1" x14ac:dyDescent="0.25">
      <c r="A14" s="67">
        <v>11</v>
      </c>
      <c r="B14" s="98"/>
      <c r="C14" s="71"/>
      <c r="D14" s="66"/>
      <c r="E14" s="66"/>
      <c r="F14" s="66"/>
      <c r="G14" s="66"/>
      <c r="H14" s="66"/>
      <c r="I14" s="66"/>
      <c r="J14" s="66"/>
      <c r="K14" s="66"/>
      <c r="L14" s="85"/>
      <c r="M14" s="83"/>
      <c r="N14" s="66"/>
      <c r="O14" s="66"/>
      <c r="P14" s="69"/>
      <c r="Q14" s="80">
        <f t="shared" si="0"/>
        <v>0</v>
      </c>
      <c r="R14" s="77">
        <f t="shared" si="1"/>
        <v>0</v>
      </c>
      <c r="S14" s="77" t="str">
        <f t="shared" si="2"/>
        <v/>
      </c>
    </row>
    <row r="15" spans="1:20" ht="29.25" customHeight="1" x14ac:dyDescent="0.25">
      <c r="A15" s="67">
        <v>12</v>
      </c>
      <c r="B15" s="98"/>
      <c r="C15" s="71"/>
      <c r="D15" s="66"/>
      <c r="E15" s="66"/>
      <c r="F15" s="66"/>
      <c r="G15" s="66"/>
      <c r="H15" s="66"/>
      <c r="I15" s="66"/>
      <c r="J15" s="66"/>
      <c r="K15" s="66"/>
      <c r="L15" s="85"/>
      <c r="M15" s="83"/>
      <c r="N15" s="66"/>
      <c r="O15" s="66"/>
      <c r="P15" s="69"/>
      <c r="Q15" s="80">
        <f t="shared" si="0"/>
        <v>0</v>
      </c>
      <c r="R15" s="77">
        <f t="shared" si="1"/>
        <v>0</v>
      </c>
      <c r="S15" s="77" t="str">
        <f t="shared" si="2"/>
        <v/>
      </c>
    </row>
    <row r="16" spans="1:20" ht="29.25" customHeight="1" x14ac:dyDescent="0.25">
      <c r="A16" s="67">
        <v>13</v>
      </c>
      <c r="B16" s="98"/>
      <c r="C16" s="71"/>
      <c r="D16" s="66"/>
      <c r="E16" s="66"/>
      <c r="F16" s="66"/>
      <c r="G16" s="66"/>
      <c r="H16" s="66"/>
      <c r="I16" s="66"/>
      <c r="J16" s="66"/>
      <c r="K16" s="66"/>
      <c r="L16" s="85"/>
      <c r="M16" s="83"/>
      <c r="N16" s="66"/>
      <c r="O16" s="66"/>
      <c r="P16" s="69"/>
      <c r="Q16" s="80">
        <f t="shared" si="0"/>
        <v>0</v>
      </c>
      <c r="R16" s="77">
        <f t="shared" si="1"/>
        <v>0</v>
      </c>
      <c r="S16" s="77" t="str">
        <f t="shared" si="2"/>
        <v/>
      </c>
    </row>
    <row r="17" spans="1:19" ht="29.25" customHeight="1" x14ac:dyDescent="0.25">
      <c r="A17" s="67">
        <v>14</v>
      </c>
      <c r="B17" s="98"/>
      <c r="C17" s="71"/>
      <c r="D17" s="66"/>
      <c r="E17" s="66"/>
      <c r="F17" s="66"/>
      <c r="G17" s="66"/>
      <c r="H17" s="66"/>
      <c r="I17" s="66"/>
      <c r="J17" s="66"/>
      <c r="K17" s="66"/>
      <c r="L17" s="85"/>
      <c r="M17" s="83"/>
      <c r="N17" s="66"/>
      <c r="O17" s="66"/>
      <c r="P17" s="69"/>
      <c r="Q17" s="80">
        <f t="shared" si="0"/>
        <v>0</v>
      </c>
      <c r="R17" s="77">
        <f t="shared" si="1"/>
        <v>0</v>
      </c>
      <c r="S17" s="77" t="str">
        <f t="shared" si="2"/>
        <v/>
      </c>
    </row>
    <row r="18" spans="1:19" ht="29.25" customHeight="1" x14ac:dyDescent="0.25">
      <c r="A18" s="67">
        <v>15</v>
      </c>
      <c r="B18" s="98"/>
      <c r="C18" s="71"/>
      <c r="D18" s="66"/>
      <c r="E18" s="66"/>
      <c r="F18" s="66"/>
      <c r="G18" s="66"/>
      <c r="H18" s="66"/>
      <c r="I18" s="66"/>
      <c r="J18" s="66"/>
      <c r="K18" s="66"/>
      <c r="L18" s="85"/>
      <c r="M18" s="83"/>
      <c r="N18" s="66"/>
      <c r="O18" s="66"/>
      <c r="P18" s="69"/>
      <c r="Q18" s="80">
        <f t="shared" si="0"/>
        <v>0</v>
      </c>
      <c r="R18" s="77">
        <f t="shared" si="1"/>
        <v>0</v>
      </c>
      <c r="S18" s="77" t="str">
        <f t="shared" si="2"/>
        <v/>
      </c>
    </row>
    <row r="19" spans="1:19" ht="29.25" customHeight="1" x14ac:dyDescent="0.25">
      <c r="A19" s="67">
        <v>16</v>
      </c>
      <c r="B19" s="98"/>
      <c r="C19" s="71"/>
      <c r="D19" s="66"/>
      <c r="E19" s="66"/>
      <c r="F19" s="66"/>
      <c r="G19" s="66"/>
      <c r="H19" s="66"/>
      <c r="I19" s="66"/>
      <c r="J19" s="66"/>
      <c r="K19" s="66"/>
      <c r="L19" s="85"/>
      <c r="M19" s="83"/>
      <c r="N19" s="66"/>
      <c r="O19" s="66"/>
      <c r="P19" s="69"/>
      <c r="Q19" s="80">
        <f t="shared" si="0"/>
        <v>0</v>
      </c>
      <c r="R19" s="77">
        <f t="shared" si="1"/>
        <v>0</v>
      </c>
      <c r="S19" s="77" t="str">
        <f t="shared" si="2"/>
        <v/>
      </c>
    </row>
    <row r="20" spans="1:19" ht="29.25" customHeight="1" x14ac:dyDescent="0.25">
      <c r="A20" s="67">
        <v>17</v>
      </c>
      <c r="B20" s="98"/>
      <c r="C20" s="71"/>
      <c r="D20" s="66"/>
      <c r="E20" s="66"/>
      <c r="F20" s="66"/>
      <c r="G20" s="66"/>
      <c r="H20" s="66"/>
      <c r="I20" s="66"/>
      <c r="J20" s="66"/>
      <c r="K20" s="66"/>
      <c r="L20" s="85"/>
      <c r="M20" s="83"/>
      <c r="N20" s="66"/>
      <c r="O20" s="66"/>
      <c r="P20" s="69"/>
      <c r="Q20" s="80">
        <f t="shared" si="0"/>
        <v>0</v>
      </c>
      <c r="R20" s="77">
        <f t="shared" si="1"/>
        <v>0</v>
      </c>
      <c r="S20" s="77" t="str">
        <f t="shared" si="2"/>
        <v/>
      </c>
    </row>
    <row r="21" spans="1:19" ht="29.25" customHeight="1" x14ac:dyDescent="0.25">
      <c r="A21" s="67">
        <v>18</v>
      </c>
      <c r="B21" s="98"/>
      <c r="C21" s="71"/>
      <c r="D21" s="66"/>
      <c r="E21" s="66"/>
      <c r="F21" s="66"/>
      <c r="G21" s="66"/>
      <c r="H21" s="66"/>
      <c r="I21" s="66"/>
      <c r="J21" s="66"/>
      <c r="K21" s="66"/>
      <c r="L21" s="85"/>
      <c r="M21" s="83"/>
      <c r="N21" s="66"/>
      <c r="O21" s="66"/>
      <c r="P21" s="69"/>
      <c r="Q21" s="80">
        <f t="shared" si="0"/>
        <v>0</v>
      </c>
      <c r="R21" s="77">
        <f t="shared" si="1"/>
        <v>0</v>
      </c>
      <c r="S21" s="77" t="str">
        <f t="shared" si="2"/>
        <v/>
      </c>
    </row>
    <row r="22" spans="1:19" ht="29.25" customHeight="1" x14ac:dyDescent="0.25">
      <c r="A22" s="67">
        <v>19</v>
      </c>
      <c r="B22" s="98"/>
      <c r="C22" s="71"/>
      <c r="D22" s="66"/>
      <c r="E22" s="66"/>
      <c r="F22" s="66"/>
      <c r="G22" s="66"/>
      <c r="H22" s="66"/>
      <c r="I22" s="66"/>
      <c r="J22" s="66"/>
      <c r="K22" s="66"/>
      <c r="L22" s="85"/>
      <c r="M22" s="83"/>
      <c r="N22" s="66"/>
      <c r="O22" s="66"/>
      <c r="P22" s="69"/>
      <c r="Q22" s="80">
        <f t="shared" si="0"/>
        <v>0</v>
      </c>
      <c r="R22" s="77">
        <f t="shared" si="1"/>
        <v>0</v>
      </c>
      <c r="S22" s="77" t="str">
        <f t="shared" si="2"/>
        <v/>
      </c>
    </row>
    <row r="23" spans="1:19" ht="29.25" customHeight="1" x14ac:dyDescent="0.25">
      <c r="A23" s="67">
        <v>20</v>
      </c>
      <c r="B23" s="98"/>
      <c r="C23" s="71"/>
      <c r="D23" s="66"/>
      <c r="E23" s="66"/>
      <c r="F23" s="66"/>
      <c r="G23" s="66"/>
      <c r="H23" s="66"/>
      <c r="I23" s="66"/>
      <c r="J23" s="66"/>
      <c r="K23" s="66"/>
      <c r="L23" s="85"/>
      <c r="M23" s="83"/>
      <c r="N23" s="66"/>
      <c r="O23" s="66"/>
      <c r="P23" s="69"/>
      <c r="Q23" s="80">
        <f t="shared" si="0"/>
        <v>0</v>
      </c>
      <c r="R23" s="77">
        <f t="shared" si="1"/>
        <v>0</v>
      </c>
      <c r="S23" s="77" t="str">
        <f t="shared" si="2"/>
        <v/>
      </c>
    </row>
    <row r="24" spans="1:19" ht="29.25" customHeight="1" x14ac:dyDescent="0.25">
      <c r="C24" s="182" t="str">
        <f>CONCATENATE("Grille d'auto-évaluations de ",B2, " portant sur l'activité : "," ",VENTES!X2," ",". Base de travail liée à la situation : ",VENTES!M26)</f>
        <v>Grille d'auto-évaluations de  portant sur l'activité :  Activité 1.2 : Administration des ventes . Base de travail liée à la situation : MEUBLE CONCEPT</v>
      </c>
      <c r="D24" s="182"/>
      <c r="E24" s="182"/>
      <c r="F24" s="182"/>
      <c r="G24" s="182"/>
      <c r="H24" s="182"/>
      <c r="I24" s="182"/>
      <c r="J24" s="182"/>
      <c r="K24" s="182"/>
      <c r="L24" s="182"/>
      <c r="M24" s="182"/>
      <c r="N24" s="182"/>
      <c r="O24" s="182"/>
      <c r="P24" s="182"/>
      <c r="Q24" s="77"/>
      <c r="R24" s="77"/>
      <c r="S24" s="78" t="str">
        <f>IFERROR(AVERAGE(S4:S23),"")</f>
        <v/>
      </c>
    </row>
    <row r="25" spans="1:19" ht="29.25" customHeight="1" x14ac:dyDescent="0.25">
      <c r="C25" s="181" t="str">
        <f>VENTES!A5</f>
        <v>GRCF - BTS GPME</v>
      </c>
      <c r="D25" s="181"/>
      <c r="E25" s="181"/>
      <c r="F25" s="181"/>
      <c r="G25" s="181"/>
      <c r="H25" s="181"/>
      <c r="I25" s="181"/>
      <c r="J25" s="181"/>
      <c r="K25" s="181"/>
      <c r="L25" s="181"/>
      <c r="M25" s="181"/>
      <c r="N25" s="181"/>
      <c r="O25" s="181"/>
      <c r="P25" s="181"/>
    </row>
    <row r="26" spans="1:19" ht="29.25" customHeight="1" x14ac:dyDescent="0.25"/>
  </sheetData>
  <mergeCells count="8">
    <mergeCell ref="R1:S2"/>
    <mergeCell ref="C1:L1"/>
    <mergeCell ref="C2:L2"/>
    <mergeCell ref="C25:P25"/>
    <mergeCell ref="C24:P24"/>
    <mergeCell ref="M2:P2"/>
    <mergeCell ref="M1:P1"/>
    <mergeCell ref="Q1:Q2"/>
  </mergeCells>
  <conditionalFormatting sqref="C4:P23">
    <cfRule type="notContainsBlanks" dxfId="1" priority="4">
      <formula>LEN(TRIM(C4))&gt;0</formula>
    </cfRule>
  </conditionalFormatting>
  <conditionalFormatting sqref="R1">
    <cfRule type="colorScale" priority="2">
      <colorScale>
        <cfvo type="percent" val="0"/>
        <cfvo type="percent" val="100"/>
        <color rgb="FFFF7128"/>
        <color theme="9"/>
      </colorScale>
    </cfRule>
  </conditionalFormatting>
  <dataValidations count="1">
    <dataValidation type="textLength" allowBlank="1" showInputMessage="1" showErrorMessage="1" sqref="C4:P23" xr:uid="{FC8C465E-608F-4494-8964-6B5943F6590F}">
      <formula1>1</formula1>
      <formula2>1</formula2>
    </dataValidation>
  </dataValidations>
  <hyperlinks>
    <hyperlink ref="A1" location="VENTES!A1" display="RETOUR" xr:uid="{5A4A4B3D-4500-4C52-827F-FB9B672EA186}"/>
  </hyperlinks>
  <printOptions horizontalCentered="1" verticalCentered="1"/>
  <pageMargins left="0.31496062992125984" right="0.2" top="0.51181102362204722" bottom="0.43307086614173229" header="0.31496062992125984" footer="0.31496062992125984"/>
  <pageSetup paperSize="9" scale="63" fitToHeight="0" orientation="landscape" horizontalDpi="12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A80F-7D2A-48F4-9E88-C435C9BCD18F}">
  <dimension ref="B1:Q35"/>
  <sheetViews>
    <sheetView showGridLines="0" workbookViewId="0">
      <selection activeCell="D34" sqref="D34:E35"/>
    </sheetView>
  </sheetViews>
  <sheetFormatPr baseColWidth="10" defaultRowHeight="15" x14ac:dyDescent="0.25"/>
  <cols>
    <col min="13" max="14" width="5.85546875" customWidth="1"/>
    <col min="15" max="15" width="84.7109375" customWidth="1"/>
  </cols>
  <sheetData>
    <row r="1" spans="2:17" ht="15" customHeight="1" x14ac:dyDescent="0.25">
      <c r="B1" s="200" t="s">
        <v>216</v>
      </c>
      <c r="C1" s="200"/>
      <c r="D1" s="200"/>
      <c r="E1" s="200"/>
      <c r="F1" s="200"/>
      <c r="G1" s="200"/>
      <c r="H1" s="200"/>
      <c r="I1" s="200"/>
      <c r="J1" s="200"/>
      <c r="K1" s="200"/>
      <c r="L1" s="200"/>
      <c r="M1" s="200"/>
      <c r="N1" s="200"/>
      <c r="O1" s="200"/>
      <c r="P1" s="200"/>
      <c r="Q1" s="200"/>
    </row>
    <row r="2" spans="2:17" ht="15" customHeight="1" x14ac:dyDescent="0.25">
      <c r="B2" s="200"/>
      <c r="C2" s="200"/>
      <c r="D2" s="200"/>
      <c r="E2" s="200"/>
      <c r="F2" s="200"/>
      <c r="G2" s="200"/>
      <c r="H2" s="200"/>
      <c r="I2" s="200"/>
      <c r="J2" s="200"/>
      <c r="K2" s="200"/>
      <c r="L2" s="200"/>
      <c r="M2" s="200"/>
      <c r="N2" s="200"/>
      <c r="O2" s="200"/>
      <c r="P2" s="200"/>
      <c r="Q2" s="200"/>
    </row>
    <row r="3" spans="2:17" ht="15" customHeight="1" x14ac:dyDescent="0.25">
      <c r="B3" s="200"/>
      <c r="C3" s="200"/>
      <c r="D3" s="200"/>
      <c r="E3" s="200"/>
      <c r="F3" s="200"/>
      <c r="G3" s="200"/>
      <c r="H3" s="200"/>
      <c r="I3" s="200"/>
      <c r="J3" s="200"/>
      <c r="K3" s="200"/>
      <c r="L3" s="200"/>
      <c r="M3" s="200"/>
      <c r="N3" s="200"/>
      <c r="O3" s="200"/>
      <c r="P3" s="200"/>
      <c r="Q3" s="200"/>
    </row>
    <row r="4" spans="2:17" ht="15" customHeight="1" x14ac:dyDescent="0.25">
      <c r="B4" s="200"/>
      <c r="C4" s="200"/>
      <c r="D4" s="200"/>
      <c r="E4" s="200"/>
      <c r="F4" s="200"/>
      <c r="G4" s="200"/>
      <c r="H4" s="200"/>
      <c r="I4" s="200"/>
      <c r="J4" s="200"/>
      <c r="K4" s="200"/>
      <c r="L4" s="200"/>
      <c r="M4" s="200"/>
      <c r="N4" s="200"/>
      <c r="O4" s="200"/>
      <c r="P4" s="200"/>
      <c r="Q4" s="200"/>
    </row>
    <row r="5" spans="2:17" ht="30" customHeight="1" x14ac:dyDescent="0.25">
      <c r="O5" s="196" t="s">
        <v>217</v>
      </c>
    </row>
    <row r="6" spans="2:17" x14ac:dyDescent="0.25">
      <c r="O6" s="196"/>
    </row>
    <row r="7" spans="2:17" x14ac:dyDescent="0.25">
      <c r="O7" s="94"/>
    </row>
    <row r="8" spans="2:17" x14ac:dyDescent="0.25">
      <c r="O8" s="197" t="s">
        <v>218</v>
      </c>
      <c r="P8" s="198"/>
    </row>
    <row r="9" spans="2:17" x14ac:dyDescent="0.25">
      <c r="O9" s="94"/>
    </row>
    <row r="10" spans="2:17" x14ac:dyDescent="0.25">
      <c r="O10" s="94" t="s">
        <v>219</v>
      </c>
    </row>
    <row r="11" spans="2:17" x14ac:dyDescent="0.25">
      <c r="O11" s="94"/>
    </row>
    <row r="12" spans="2:17" x14ac:dyDescent="0.25">
      <c r="O12" s="94" t="s">
        <v>220</v>
      </c>
    </row>
    <row r="13" spans="2:17" x14ac:dyDescent="0.25">
      <c r="O13" s="94"/>
    </row>
    <row r="14" spans="2:17" x14ac:dyDescent="0.25">
      <c r="O14" s="94" t="s">
        <v>221</v>
      </c>
    </row>
    <row r="15" spans="2:17" x14ac:dyDescent="0.25">
      <c r="O15" s="94"/>
    </row>
    <row r="16" spans="2:17" x14ac:dyDescent="0.25">
      <c r="O16" s="94" t="s">
        <v>235</v>
      </c>
    </row>
    <row r="17" spans="15:17" x14ac:dyDescent="0.25">
      <c r="O17" s="94"/>
    </row>
    <row r="18" spans="15:17" x14ac:dyDescent="0.25">
      <c r="O18" s="94" t="s">
        <v>236</v>
      </c>
    </row>
    <row r="19" spans="15:17" x14ac:dyDescent="0.25">
      <c r="O19" s="94"/>
    </row>
    <row r="20" spans="15:17" x14ac:dyDescent="0.25">
      <c r="O20" s="94" t="s">
        <v>237</v>
      </c>
    </row>
    <row r="21" spans="15:17" x14ac:dyDescent="0.25">
      <c r="O21" s="94"/>
    </row>
    <row r="22" spans="15:17" x14ac:dyDescent="0.25">
      <c r="O22" s="94" t="s">
        <v>239</v>
      </c>
    </row>
    <row r="23" spans="15:17" x14ac:dyDescent="0.25">
      <c r="O23" s="94"/>
    </row>
    <row r="24" spans="15:17" x14ac:dyDescent="0.25">
      <c r="O24" s="94" t="s">
        <v>238</v>
      </c>
    </row>
    <row r="25" spans="15:17" x14ac:dyDescent="0.25">
      <c r="O25" s="94"/>
    </row>
    <row r="26" spans="15:17" x14ac:dyDescent="0.25">
      <c r="O26" s="215" t="s">
        <v>222</v>
      </c>
    </row>
    <row r="27" spans="15:17" x14ac:dyDescent="0.25">
      <c r="O27" s="94"/>
    </row>
    <row r="28" spans="15:17" ht="15" customHeight="1" x14ac:dyDescent="0.25">
      <c r="O28" s="199" t="s">
        <v>223</v>
      </c>
      <c r="P28" s="199"/>
      <c r="Q28" s="199"/>
    </row>
    <row r="29" spans="15:17" ht="15" customHeight="1" x14ac:dyDescent="0.25">
      <c r="O29" s="199"/>
      <c r="P29" s="199"/>
      <c r="Q29" s="199"/>
    </row>
    <row r="30" spans="15:17" x14ac:dyDescent="0.25">
      <c r="O30" s="199"/>
      <c r="P30" s="199"/>
      <c r="Q30" s="199"/>
    </row>
    <row r="31" spans="15:17" x14ac:dyDescent="0.25">
      <c r="O31" s="199"/>
      <c r="P31" s="199"/>
      <c r="Q31" s="199"/>
    </row>
    <row r="34" spans="4:5" ht="18.75" customHeight="1" x14ac:dyDescent="0.25">
      <c r="D34" s="195" t="s">
        <v>226</v>
      </c>
      <c r="E34" s="195"/>
    </row>
    <row r="35" spans="4:5" ht="18.75" customHeight="1" x14ac:dyDescent="0.25">
      <c r="D35" s="195"/>
      <c r="E35" s="195"/>
    </row>
  </sheetData>
  <mergeCells count="5">
    <mergeCell ref="D34:E35"/>
    <mergeCell ref="O5:O6"/>
    <mergeCell ref="O8:P8"/>
    <mergeCell ref="O28:Q31"/>
    <mergeCell ref="B1:Q4"/>
  </mergeCells>
  <hyperlinks>
    <hyperlink ref="D34:E35" location="VENTES!A1" display="RETOUR L'ACCUEIL" xr:uid="{669F03FF-E350-499C-922D-1D08799FF2D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8E99-5F52-4509-BC7D-4050FEB5B451}">
  <dimension ref="A1:P36"/>
  <sheetViews>
    <sheetView showGridLines="0" workbookViewId="0">
      <selection activeCell="C35" sqref="C35:D36"/>
    </sheetView>
  </sheetViews>
  <sheetFormatPr baseColWidth="10" defaultRowHeight="15" x14ac:dyDescent="0.25"/>
  <cols>
    <col min="12" max="12" width="5.85546875" customWidth="1"/>
    <col min="13" max="13" width="3" customWidth="1"/>
    <col min="14" max="14" width="84.7109375" customWidth="1"/>
  </cols>
  <sheetData>
    <row r="1" spans="1:16" ht="15" customHeight="1" x14ac:dyDescent="0.25">
      <c r="A1" s="200" t="s">
        <v>225</v>
      </c>
      <c r="B1" s="200"/>
      <c r="C1" s="200"/>
      <c r="D1" s="200"/>
      <c r="E1" s="200"/>
      <c r="F1" s="200"/>
      <c r="G1" s="200"/>
      <c r="H1" s="200"/>
      <c r="I1" s="200"/>
      <c r="J1" s="200"/>
      <c r="K1" s="200"/>
      <c r="L1" s="200"/>
      <c r="M1" s="200"/>
      <c r="N1" s="200"/>
      <c r="O1" s="200"/>
      <c r="P1" s="200"/>
    </row>
    <row r="2" spans="1:16" ht="15" customHeight="1" x14ac:dyDescent="0.25">
      <c r="A2" s="200"/>
      <c r="B2" s="200"/>
      <c r="C2" s="200"/>
      <c r="D2" s="200"/>
      <c r="E2" s="200"/>
      <c r="F2" s="200"/>
      <c r="G2" s="200"/>
      <c r="H2" s="200"/>
      <c r="I2" s="200"/>
      <c r="J2" s="200"/>
      <c r="K2" s="200"/>
      <c r="L2" s="200"/>
      <c r="M2" s="200"/>
      <c r="N2" s="200"/>
      <c r="O2" s="200"/>
      <c r="P2" s="200"/>
    </row>
    <row r="3" spans="1:16" ht="15" customHeight="1" x14ac:dyDescent="0.25">
      <c r="A3" s="200"/>
      <c r="B3" s="200"/>
      <c r="C3" s="200"/>
      <c r="D3" s="200"/>
      <c r="E3" s="200"/>
      <c r="F3" s="200"/>
      <c r="G3" s="200"/>
      <c r="H3" s="200"/>
      <c r="I3" s="200"/>
      <c r="J3" s="200"/>
      <c r="K3" s="200"/>
      <c r="L3" s="200"/>
      <c r="M3" s="200"/>
      <c r="N3" s="200"/>
      <c r="O3" s="200"/>
      <c r="P3" s="200"/>
    </row>
    <row r="4" spans="1:16" ht="15" customHeight="1" x14ac:dyDescent="0.25">
      <c r="A4" s="200"/>
      <c r="B4" s="200"/>
      <c r="C4" s="200"/>
      <c r="D4" s="200"/>
      <c r="E4" s="200"/>
      <c r="F4" s="200"/>
      <c r="G4" s="200"/>
      <c r="H4" s="200"/>
      <c r="I4" s="200"/>
      <c r="J4" s="200"/>
      <c r="K4" s="200"/>
      <c r="L4" s="200"/>
      <c r="M4" s="200"/>
      <c r="N4" s="200"/>
      <c r="O4" s="200"/>
      <c r="P4" s="200"/>
    </row>
    <row r="35" spans="3:4" ht="23.25" customHeight="1" x14ac:dyDescent="0.25">
      <c r="C35" s="195" t="s">
        <v>226</v>
      </c>
      <c r="D35" s="195"/>
    </row>
    <row r="36" spans="3:4" ht="23.25" customHeight="1" x14ac:dyDescent="0.25">
      <c r="C36" s="195"/>
      <c r="D36" s="195"/>
    </row>
  </sheetData>
  <mergeCells count="2">
    <mergeCell ref="C35:D36"/>
    <mergeCell ref="A1:P4"/>
  </mergeCells>
  <hyperlinks>
    <hyperlink ref="C35:D36" location="VENTES!A1" display="RETOUR L'ACCUEIL" xr:uid="{2CECCCE7-BEAD-4017-B280-2C2F52D7E7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25117-3FBA-42CE-BD9A-00BFF1BCD431}">
  <dimension ref="A1:AF38"/>
  <sheetViews>
    <sheetView workbookViewId="0">
      <pane xSplit="1" topLeftCell="Q1" activePane="topRight" state="frozen"/>
      <selection pane="topRight" activeCell="Z2" sqref="Z2"/>
    </sheetView>
  </sheetViews>
  <sheetFormatPr baseColWidth="10" defaultColWidth="11.42578125" defaultRowHeight="15" x14ac:dyDescent="0.25"/>
  <cols>
    <col min="3" max="3" width="2.42578125" customWidth="1"/>
    <col min="4" max="4" width="13.28515625" bestFit="1" customWidth="1"/>
    <col min="5" max="5" width="19.85546875" bestFit="1" customWidth="1"/>
    <col min="6" max="6" width="2.42578125" customWidth="1"/>
    <col min="7" max="7" width="12.42578125" bestFit="1" customWidth="1"/>
    <col min="8" max="8" width="17.42578125" bestFit="1" customWidth="1"/>
    <col min="9" max="9" width="2.42578125" customWidth="1"/>
    <col min="10" max="10" width="7.85546875" bestFit="1" customWidth="1"/>
    <col min="11" max="11" width="23" bestFit="1" customWidth="1"/>
    <col min="12" max="12" width="2.42578125" customWidth="1"/>
    <col min="13" max="13" width="13.85546875" bestFit="1" customWidth="1"/>
    <col min="14" max="14" width="18.85546875" bestFit="1" customWidth="1"/>
    <col min="15" max="15" width="2.42578125" customWidth="1"/>
    <col min="17" max="17" width="42.7109375" bestFit="1" customWidth="1"/>
    <col min="18" max="18" width="2.42578125" customWidth="1"/>
    <col min="20" max="20" width="16.7109375" bestFit="1" customWidth="1"/>
    <col min="21" max="21" width="2.42578125" customWidth="1"/>
    <col min="23" max="23" width="29.5703125" bestFit="1" customWidth="1"/>
    <col min="24" max="24" width="2.42578125" customWidth="1"/>
    <col min="26" max="26" width="17.42578125" bestFit="1" customWidth="1"/>
    <col min="27" max="27" width="2.42578125" customWidth="1"/>
    <col min="29" max="29" width="26.140625" bestFit="1" customWidth="1"/>
    <col min="31" max="31" width="31.5703125" bestFit="1" customWidth="1"/>
  </cols>
  <sheetData>
    <row r="1" spans="1:32" s="23" customFormat="1" ht="30" x14ac:dyDescent="0.25">
      <c r="A1" s="25" t="s">
        <v>89</v>
      </c>
      <c r="C1" s="23">
        <f>COUNT(D:D)</f>
        <v>4</v>
      </c>
      <c r="D1" s="24" t="s">
        <v>90</v>
      </c>
      <c r="E1" s="24" t="s">
        <v>91</v>
      </c>
      <c r="F1" s="23">
        <f>COUNT(G:G)</f>
        <v>3</v>
      </c>
      <c r="G1" s="24" t="s">
        <v>92</v>
      </c>
      <c r="H1" s="24" t="s">
        <v>93</v>
      </c>
      <c r="I1" s="23">
        <f>COUNT(J:J)</f>
        <v>3</v>
      </c>
      <c r="J1" s="24" t="s">
        <v>94</v>
      </c>
      <c r="K1" s="24" t="s">
        <v>95</v>
      </c>
      <c r="L1" s="23">
        <f>COUNT(M:M)</f>
        <v>2</v>
      </c>
      <c r="M1" s="24" t="s">
        <v>96</v>
      </c>
      <c r="N1" s="24" t="s">
        <v>97</v>
      </c>
      <c r="O1" s="23">
        <f>COUNT(P:P)</f>
        <v>9</v>
      </c>
      <c r="P1" s="24" t="s">
        <v>98</v>
      </c>
      <c r="Q1" s="24" t="s">
        <v>99</v>
      </c>
      <c r="R1" s="23">
        <f>COUNT(S:S)</f>
        <v>2</v>
      </c>
      <c r="S1" s="24" t="s">
        <v>100</v>
      </c>
      <c r="T1" s="24" t="s">
        <v>101</v>
      </c>
      <c r="U1" s="23">
        <f>COUNT(V:V)</f>
        <v>4</v>
      </c>
      <c r="V1" s="24" t="s">
        <v>102</v>
      </c>
      <c r="W1" s="24" t="s">
        <v>101</v>
      </c>
      <c r="X1" s="23">
        <f>COUNT(Y:Y)</f>
        <v>2</v>
      </c>
      <c r="Y1" s="24" t="s">
        <v>103</v>
      </c>
      <c r="Z1" s="24" t="s">
        <v>104</v>
      </c>
      <c r="AA1" s="23">
        <f>COUNT(AB:AB)</f>
        <v>3</v>
      </c>
      <c r="AB1" s="24" t="s">
        <v>105</v>
      </c>
      <c r="AC1" s="24" t="s">
        <v>106</v>
      </c>
      <c r="AE1" s="24" t="s">
        <v>107</v>
      </c>
      <c r="AF1" s="24" t="s">
        <v>108</v>
      </c>
    </row>
    <row r="2" spans="1:32" x14ac:dyDescent="0.25">
      <c r="D2">
        <f>IF(E2="","",ROW(E2)-1)</f>
        <v>1</v>
      </c>
      <c r="E2" t="s">
        <v>109</v>
      </c>
      <c r="G2">
        <f>IF(H2="","",ROW(H2)-1)</f>
        <v>1</v>
      </c>
      <c r="H2" t="s">
        <v>110</v>
      </c>
      <c r="J2">
        <f>IF(K2="","",ROW(K2)-1)</f>
        <v>1</v>
      </c>
      <c r="K2" t="s">
        <v>111</v>
      </c>
      <c r="M2">
        <f>IF(N2="","",ROW(N2)-1)</f>
        <v>1</v>
      </c>
      <c r="N2" t="s">
        <v>112</v>
      </c>
      <c r="P2">
        <f>IF(Q2="","",ROW(Q2)-1)</f>
        <v>1</v>
      </c>
      <c r="Q2" t="s">
        <v>113</v>
      </c>
      <c r="S2">
        <f>IF(T2="","",ROW(T2)-1)</f>
        <v>1</v>
      </c>
      <c r="T2" t="s">
        <v>114</v>
      </c>
      <c r="V2">
        <f>IF(W2="","",ROW(W2)-1)</f>
        <v>1</v>
      </c>
      <c r="W2" t="s">
        <v>115</v>
      </c>
      <c r="Y2">
        <f>IF(Z2="","",ROW(Z2)-1)</f>
        <v>1</v>
      </c>
      <c r="Z2" t="s">
        <v>112</v>
      </c>
      <c r="AB2">
        <f>IF(AC2="","",ROW(AC2)-1)</f>
        <v>1</v>
      </c>
      <c r="AC2" t="s">
        <v>116</v>
      </c>
      <c r="AE2" t="s">
        <v>117</v>
      </c>
      <c r="AF2">
        <v>0.5</v>
      </c>
    </row>
    <row r="3" spans="1:32" x14ac:dyDescent="0.25">
      <c r="D3">
        <f t="shared" ref="D3:D38" si="0">IF(E3="","",ROW(E3)-1)</f>
        <v>2</v>
      </c>
      <c r="E3" t="s">
        <v>118</v>
      </c>
      <c r="G3">
        <f t="shared" ref="G3:G37" si="1">IF(H3="","",ROW(H3)-1)</f>
        <v>2</v>
      </c>
      <c r="H3" t="s">
        <v>119</v>
      </c>
      <c r="J3">
        <f t="shared" ref="J3:J38" si="2">IF(K3="","",ROW(K3)-1)</f>
        <v>2</v>
      </c>
      <c r="K3" t="s">
        <v>120</v>
      </c>
      <c r="M3">
        <v>2</v>
      </c>
      <c r="N3" t="s">
        <v>65</v>
      </c>
      <c r="P3">
        <f t="shared" ref="P3:P38" si="3">IF(Q3="","",ROW(Q3)-1)</f>
        <v>2</v>
      </c>
      <c r="Q3" t="s">
        <v>121</v>
      </c>
      <c r="S3">
        <f t="shared" ref="S3:S38" si="4">IF(T3="","",ROW(T3)-1)</f>
        <v>2</v>
      </c>
      <c r="T3" t="s">
        <v>65</v>
      </c>
      <c r="V3">
        <f t="shared" ref="V3:V38" si="5">IF(W3="","",ROW(W3)-1)</f>
        <v>2</v>
      </c>
      <c r="W3" t="s">
        <v>122</v>
      </c>
      <c r="Y3">
        <f t="shared" ref="Y3:Y37" si="6">IF(Z3="","",ROW(Z3)-1)</f>
        <v>2</v>
      </c>
      <c r="Z3" t="s">
        <v>65</v>
      </c>
      <c r="AB3">
        <f t="shared" ref="AB3:AB38" si="7">IF(AC3="","",ROW(AC3)-1)</f>
        <v>2</v>
      </c>
      <c r="AC3" t="s">
        <v>123</v>
      </c>
      <c r="AE3" t="s">
        <v>124</v>
      </c>
      <c r="AF3">
        <v>1.5</v>
      </c>
    </row>
    <row r="4" spans="1:32" x14ac:dyDescent="0.25">
      <c r="D4">
        <f t="shared" si="0"/>
        <v>3</v>
      </c>
      <c r="E4" t="s">
        <v>125</v>
      </c>
      <c r="G4">
        <f t="shared" si="1"/>
        <v>3</v>
      </c>
      <c r="H4" t="s">
        <v>126</v>
      </c>
      <c r="J4">
        <f t="shared" si="2"/>
        <v>3</v>
      </c>
      <c r="K4" t="s">
        <v>127</v>
      </c>
      <c r="P4">
        <f t="shared" si="3"/>
        <v>3</v>
      </c>
      <c r="Q4" t="s">
        <v>128</v>
      </c>
      <c r="S4" t="str">
        <f t="shared" si="4"/>
        <v/>
      </c>
      <c r="V4">
        <f t="shared" si="5"/>
        <v>3</v>
      </c>
      <c r="W4" t="s">
        <v>129</v>
      </c>
      <c r="Y4" t="str">
        <f t="shared" si="6"/>
        <v/>
      </c>
      <c r="AB4">
        <f t="shared" si="7"/>
        <v>3</v>
      </c>
      <c r="AC4" t="s">
        <v>130</v>
      </c>
      <c r="AE4" t="s">
        <v>131</v>
      </c>
      <c r="AF4">
        <v>1.5</v>
      </c>
    </row>
    <row r="5" spans="1:32" x14ac:dyDescent="0.25">
      <c r="D5">
        <f t="shared" si="0"/>
        <v>4</v>
      </c>
      <c r="E5" t="s">
        <v>132</v>
      </c>
      <c r="G5" t="str">
        <f t="shared" si="1"/>
        <v/>
      </c>
      <c r="J5" t="str">
        <f t="shared" si="2"/>
        <v/>
      </c>
      <c r="P5">
        <f t="shared" si="3"/>
        <v>4</v>
      </c>
      <c r="Q5" t="s">
        <v>133</v>
      </c>
      <c r="S5" t="str">
        <f t="shared" si="4"/>
        <v/>
      </c>
      <c r="V5">
        <f t="shared" si="5"/>
        <v>4</v>
      </c>
      <c r="W5" t="s">
        <v>65</v>
      </c>
      <c r="Y5" t="str">
        <f t="shared" si="6"/>
        <v/>
      </c>
      <c r="AB5" t="str">
        <f t="shared" si="7"/>
        <v/>
      </c>
      <c r="AE5" t="s">
        <v>134</v>
      </c>
      <c r="AF5">
        <v>2</v>
      </c>
    </row>
    <row r="6" spans="1:32" x14ac:dyDescent="0.25">
      <c r="D6" t="str">
        <f t="shared" si="0"/>
        <v/>
      </c>
      <c r="G6" t="str">
        <f t="shared" si="1"/>
        <v/>
      </c>
      <c r="J6" t="str">
        <f t="shared" si="2"/>
        <v/>
      </c>
      <c r="P6">
        <f t="shared" si="3"/>
        <v>5</v>
      </c>
      <c r="Q6" t="s">
        <v>135</v>
      </c>
      <c r="S6" t="str">
        <f t="shared" si="4"/>
        <v/>
      </c>
      <c r="V6" t="str">
        <f t="shared" si="5"/>
        <v/>
      </c>
      <c r="Y6" t="str">
        <f t="shared" si="6"/>
        <v/>
      </c>
      <c r="AB6" t="str">
        <f t="shared" si="7"/>
        <v/>
      </c>
      <c r="AE6" t="s">
        <v>136</v>
      </c>
      <c r="AF6">
        <v>2</v>
      </c>
    </row>
    <row r="7" spans="1:32" x14ac:dyDescent="0.25">
      <c r="D7" t="str">
        <f t="shared" si="0"/>
        <v/>
      </c>
      <c r="G7" t="str">
        <f t="shared" si="1"/>
        <v/>
      </c>
      <c r="J7" t="str">
        <f t="shared" si="2"/>
        <v/>
      </c>
      <c r="P7">
        <f t="shared" si="3"/>
        <v>6</v>
      </c>
      <c r="Q7" t="s">
        <v>137</v>
      </c>
      <c r="S7" t="str">
        <f t="shared" si="4"/>
        <v/>
      </c>
      <c r="V7" t="str">
        <f t="shared" si="5"/>
        <v/>
      </c>
      <c r="Y7" t="str">
        <f t="shared" si="6"/>
        <v/>
      </c>
      <c r="AB7" t="str">
        <f t="shared" si="7"/>
        <v/>
      </c>
      <c r="AE7" t="s">
        <v>138</v>
      </c>
      <c r="AF7">
        <v>2.5</v>
      </c>
    </row>
    <row r="8" spans="1:32" x14ac:dyDescent="0.25">
      <c r="D8" t="str">
        <f t="shared" si="0"/>
        <v/>
      </c>
      <c r="G8" t="str">
        <f t="shared" si="1"/>
        <v/>
      </c>
      <c r="J8" t="str">
        <f t="shared" si="2"/>
        <v/>
      </c>
      <c r="P8">
        <f t="shared" si="3"/>
        <v>7</v>
      </c>
      <c r="Q8" t="s">
        <v>139</v>
      </c>
      <c r="S8" t="str">
        <f t="shared" si="4"/>
        <v/>
      </c>
      <c r="V8" t="str">
        <f t="shared" si="5"/>
        <v/>
      </c>
      <c r="Y8" t="str">
        <f t="shared" si="6"/>
        <v/>
      </c>
      <c r="AB8" t="str">
        <f t="shared" si="7"/>
        <v/>
      </c>
      <c r="AE8" t="s">
        <v>140</v>
      </c>
      <c r="AF8">
        <v>3</v>
      </c>
    </row>
    <row r="9" spans="1:32" x14ac:dyDescent="0.25">
      <c r="D9" t="str">
        <f t="shared" si="0"/>
        <v/>
      </c>
      <c r="G9" t="str">
        <f t="shared" si="1"/>
        <v/>
      </c>
      <c r="J9" t="str">
        <f t="shared" si="2"/>
        <v/>
      </c>
      <c r="P9">
        <f t="shared" si="3"/>
        <v>8</v>
      </c>
      <c r="Q9" t="s">
        <v>141</v>
      </c>
      <c r="S9" t="str">
        <f t="shared" si="4"/>
        <v/>
      </c>
      <c r="V9" t="str">
        <f t="shared" si="5"/>
        <v/>
      </c>
      <c r="Y9" t="str">
        <f t="shared" si="6"/>
        <v/>
      </c>
      <c r="AB9" t="str">
        <f t="shared" si="7"/>
        <v/>
      </c>
      <c r="AE9" t="s">
        <v>142</v>
      </c>
      <c r="AF9">
        <v>4</v>
      </c>
    </row>
    <row r="10" spans="1:32" x14ac:dyDescent="0.25">
      <c r="D10" t="str">
        <f t="shared" si="0"/>
        <v/>
      </c>
      <c r="G10" t="str">
        <f t="shared" si="1"/>
        <v/>
      </c>
      <c r="J10" t="str">
        <f t="shared" si="2"/>
        <v/>
      </c>
      <c r="P10">
        <f t="shared" si="3"/>
        <v>9</v>
      </c>
      <c r="Q10" t="s">
        <v>143</v>
      </c>
      <c r="S10" t="str">
        <f t="shared" si="4"/>
        <v/>
      </c>
      <c r="V10" t="str">
        <f t="shared" si="5"/>
        <v/>
      </c>
      <c r="Y10" t="str">
        <f t="shared" si="6"/>
        <v/>
      </c>
      <c r="AB10" t="str">
        <f t="shared" si="7"/>
        <v/>
      </c>
      <c r="AE10" t="s">
        <v>144</v>
      </c>
      <c r="AF10">
        <v>0.5</v>
      </c>
    </row>
    <row r="11" spans="1:32" x14ac:dyDescent="0.25">
      <c r="D11" t="str">
        <f t="shared" si="0"/>
        <v/>
      </c>
      <c r="G11" t="str">
        <f t="shared" si="1"/>
        <v/>
      </c>
      <c r="J11" t="str">
        <f t="shared" si="2"/>
        <v/>
      </c>
      <c r="P11" t="str">
        <f t="shared" si="3"/>
        <v/>
      </c>
      <c r="S11" t="str">
        <f t="shared" si="4"/>
        <v/>
      </c>
      <c r="V11" t="str">
        <f t="shared" si="5"/>
        <v/>
      </c>
      <c r="Y11" t="str">
        <f t="shared" si="6"/>
        <v/>
      </c>
      <c r="AB11" t="str">
        <f t="shared" si="7"/>
        <v/>
      </c>
    </row>
    <row r="12" spans="1:32" x14ac:dyDescent="0.25">
      <c r="D12" t="str">
        <f t="shared" si="0"/>
        <v/>
      </c>
      <c r="G12" t="str">
        <f t="shared" si="1"/>
        <v/>
      </c>
      <c r="J12" t="str">
        <f t="shared" si="2"/>
        <v/>
      </c>
      <c r="P12" t="str">
        <f t="shared" si="3"/>
        <v/>
      </c>
      <c r="S12" t="str">
        <f t="shared" si="4"/>
        <v/>
      </c>
      <c r="V12" t="str">
        <f t="shared" si="5"/>
        <v/>
      </c>
      <c r="Y12" t="str">
        <f t="shared" si="6"/>
        <v/>
      </c>
      <c r="AB12" t="str">
        <f t="shared" si="7"/>
        <v/>
      </c>
    </row>
    <row r="13" spans="1:32" x14ac:dyDescent="0.25">
      <c r="D13" t="str">
        <f t="shared" si="0"/>
        <v/>
      </c>
      <c r="G13" t="str">
        <f t="shared" si="1"/>
        <v/>
      </c>
      <c r="J13" t="str">
        <f t="shared" si="2"/>
        <v/>
      </c>
      <c r="P13" t="str">
        <f t="shared" si="3"/>
        <v/>
      </c>
      <c r="S13" t="str">
        <f t="shared" si="4"/>
        <v/>
      </c>
      <c r="V13" t="str">
        <f t="shared" si="5"/>
        <v/>
      </c>
      <c r="Y13" t="str">
        <f t="shared" si="6"/>
        <v/>
      </c>
      <c r="AB13" t="str">
        <f t="shared" si="7"/>
        <v/>
      </c>
    </row>
    <row r="14" spans="1:32" x14ac:dyDescent="0.25">
      <c r="D14" t="str">
        <f t="shared" si="0"/>
        <v/>
      </c>
      <c r="G14" t="str">
        <f t="shared" si="1"/>
        <v/>
      </c>
      <c r="J14" t="str">
        <f t="shared" si="2"/>
        <v/>
      </c>
      <c r="P14" t="str">
        <f t="shared" si="3"/>
        <v/>
      </c>
      <c r="S14" t="str">
        <f t="shared" si="4"/>
        <v/>
      </c>
      <c r="V14" t="str">
        <f t="shared" si="5"/>
        <v/>
      </c>
      <c r="Y14" t="str">
        <f t="shared" si="6"/>
        <v/>
      </c>
      <c r="AB14" t="str">
        <f t="shared" si="7"/>
        <v/>
      </c>
    </row>
    <row r="15" spans="1:32" x14ac:dyDescent="0.25">
      <c r="D15" t="str">
        <f t="shared" si="0"/>
        <v/>
      </c>
      <c r="G15" t="str">
        <f t="shared" si="1"/>
        <v/>
      </c>
      <c r="J15" t="str">
        <f t="shared" si="2"/>
        <v/>
      </c>
      <c r="P15" t="str">
        <f t="shared" si="3"/>
        <v/>
      </c>
      <c r="S15" t="str">
        <f t="shared" si="4"/>
        <v/>
      </c>
      <c r="V15" t="str">
        <f t="shared" si="5"/>
        <v/>
      </c>
      <c r="Y15" t="str">
        <f t="shared" si="6"/>
        <v/>
      </c>
      <c r="AB15" t="str">
        <f t="shared" si="7"/>
        <v/>
      </c>
    </row>
    <row r="16" spans="1:32" x14ac:dyDescent="0.25">
      <c r="D16" t="str">
        <f t="shared" si="0"/>
        <v/>
      </c>
      <c r="G16" t="str">
        <f t="shared" si="1"/>
        <v/>
      </c>
      <c r="J16" t="str">
        <f t="shared" si="2"/>
        <v/>
      </c>
      <c r="P16" t="str">
        <f t="shared" si="3"/>
        <v/>
      </c>
      <c r="S16" t="str">
        <f t="shared" si="4"/>
        <v/>
      </c>
      <c r="V16" t="str">
        <f t="shared" si="5"/>
        <v/>
      </c>
      <c r="Y16" t="str">
        <f t="shared" si="6"/>
        <v/>
      </c>
      <c r="AB16" t="str">
        <f t="shared" si="7"/>
        <v/>
      </c>
    </row>
    <row r="17" spans="4:28" x14ac:dyDescent="0.25">
      <c r="D17" t="str">
        <f t="shared" si="0"/>
        <v/>
      </c>
      <c r="G17" t="str">
        <f t="shared" si="1"/>
        <v/>
      </c>
      <c r="J17" t="str">
        <f t="shared" si="2"/>
        <v/>
      </c>
      <c r="P17" t="str">
        <f t="shared" si="3"/>
        <v/>
      </c>
      <c r="S17" t="str">
        <f t="shared" si="4"/>
        <v/>
      </c>
      <c r="V17" t="str">
        <f t="shared" si="5"/>
        <v/>
      </c>
      <c r="Y17" t="str">
        <f t="shared" si="6"/>
        <v/>
      </c>
      <c r="AB17" t="str">
        <f t="shared" si="7"/>
        <v/>
      </c>
    </row>
    <row r="18" spans="4:28" x14ac:dyDescent="0.25">
      <c r="D18" t="str">
        <f t="shared" si="0"/>
        <v/>
      </c>
      <c r="G18" t="str">
        <f t="shared" si="1"/>
        <v/>
      </c>
      <c r="J18" t="str">
        <f t="shared" si="2"/>
        <v/>
      </c>
      <c r="P18" t="str">
        <f t="shared" si="3"/>
        <v/>
      </c>
      <c r="S18" t="str">
        <f t="shared" si="4"/>
        <v/>
      </c>
      <c r="V18" t="str">
        <f t="shared" si="5"/>
        <v/>
      </c>
      <c r="Y18" t="str">
        <f t="shared" si="6"/>
        <v/>
      </c>
      <c r="AB18" t="str">
        <f t="shared" si="7"/>
        <v/>
      </c>
    </row>
    <row r="19" spans="4:28" x14ac:dyDescent="0.25">
      <c r="D19" t="str">
        <f t="shared" si="0"/>
        <v/>
      </c>
      <c r="G19" t="str">
        <f t="shared" si="1"/>
        <v/>
      </c>
      <c r="J19" t="str">
        <f t="shared" si="2"/>
        <v/>
      </c>
      <c r="P19" t="str">
        <f t="shared" si="3"/>
        <v/>
      </c>
      <c r="S19" t="str">
        <f t="shared" si="4"/>
        <v/>
      </c>
      <c r="V19" t="str">
        <f t="shared" si="5"/>
        <v/>
      </c>
      <c r="Y19" t="str">
        <f t="shared" si="6"/>
        <v/>
      </c>
      <c r="AB19" t="str">
        <f t="shared" si="7"/>
        <v/>
      </c>
    </row>
    <row r="20" spans="4:28" x14ac:dyDescent="0.25">
      <c r="D20" t="str">
        <f t="shared" si="0"/>
        <v/>
      </c>
      <c r="G20" t="str">
        <f t="shared" si="1"/>
        <v/>
      </c>
      <c r="J20" t="str">
        <f t="shared" si="2"/>
        <v/>
      </c>
      <c r="P20" t="str">
        <f t="shared" si="3"/>
        <v/>
      </c>
      <c r="S20" t="str">
        <f t="shared" si="4"/>
        <v/>
      </c>
      <c r="V20" t="str">
        <f t="shared" si="5"/>
        <v/>
      </c>
      <c r="Y20" t="str">
        <f t="shared" si="6"/>
        <v/>
      </c>
      <c r="AB20" t="str">
        <f t="shared" si="7"/>
        <v/>
      </c>
    </row>
    <row r="21" spans="4:28" x14ac:dyDescent="0.25">
      <c r="D21" t="str">
        <f t="shared" si="0"/>
        <v/>
      </c>
      <c r="G21" t="str">
        <f t="shared" si="1"/>
        <v/>
      </c>
      <c r="J21" t="str">
        <f t="shared" si="2"/>
        <v/>
      </c>
      <c r="P21" t="str">
        <f t="shared" si="3"/>
        <v/>
      </c>
      <c r="S21" t="str">
        <f t="shared" si="4"/>
        <v/>
      </c>
      <c r="V21" t="str">
        <f t="shared" si="5"/>
        <v/>
      </c>
      <c r="Y21" t="str">
        <f t="shared" si="6"/>
        <v/>
      </c>
      <c r="AB21" t="str">
        <f t="shared" si="7"/>
        <v/>
      </c>
    </row>
    <row r="22" spans="4:28" x14ac:dyDescent="0.25">
      <c r="D22" t="str">
        <f t="shared" si="0"/>
        <v/>
      </c>
      <c r="G22" t="str">
        <f t="shared" si="1"/>
        <v/>
      </c>
      <c r="J22" t="str">
        <f t="shared" si="2"/>
        <v/>
      </c>
      <c r="P22" t="str">
        <f t="shared" si="3"/>
        <v/>
      </c>
      <c r="S22" t="str">
        <f t="shared" si="4"/>
        <v/>
      </c>
      <c r="V22" t="str">
        <f t="shared" si="5"/>
        <v/>
      </c>
      <c r="Y22" t="str">
        <f t="shared" si="6"/>
        <v/>
      </c>
      <c r="AB22" t="str">
        <f t="shared" si="7"/>
        <v/>
      </c>
    </row>
    <row r="23" spans="4:28" x14ac:dyDescent="0.25">
      <c r="D23" t="str">
        <f t="shared" si="0"/>
        <v/>
      </c>
      <c r="G23" t="str">
        <f t="shared" si="1"/>
        <v/>
      </c>
      <c r="J23" t="str">
        <f t="shared" si="2"/>
        <v/>
      </c>
      <c r="P23" t="str">
        <f t="shared" si="3"/>
        <v/>
      </c>
      <c r="S23" t="str">
        <f t="shared" si="4"/>
        <v/>
      </c>
      <c r="V23" t="str">
        <f t="shared" si="5"/>
        <v/>
      </c>
      <c r="Y23" t="str">
        <f t="shared" si="6"/>
        <v/>
      </c>
      <c r="AB23" t="str">
        <f t="shared" si="7"/>
        <v/>
      </c>
    </row>
    <row r="24" spans="4:28" x14ac:dyDescent="0.25">
      <c r="D24" t="str">
        <f t="shared" si="0"/>
        <v/>
      </c>
      <c r="G24" t="str">
        <f t="shared" si="1"/>
        <v/>
      </c>
      <c r="J24" t="str">
        <f t="shared" si="2"/>
        <v/>
      </c>
      <c r="P24" t="str">
        <f t="shared" si="3"/>
        <v/>
      </c>
      <c r="S24" t="str">
        <f t="shared" si="4"/>
        <v/>
      </c>
      <c r="V24" t="str">
        <f t="shared" si="5"/>
        <v/>
      </c>
      <c r="Y24" t="str">
        <f t="shared" si="6"/>
        <v/>
      </c>
      <c r="AB24" t="str">
        <f t="shared" si="7"/>
        <v/>
      </c>
    </row>
    <row r="25" spans="4:28" x14ac:dyDescent="0.25">
      <c r="D25" t="str">
        <f t="shared" si="0"/>
        <v/>
      </c>
      <c r="G25" t="str">
        <f t="shared" si="1"/>
        <v/>
      </c>
      <c r="J25" t="str">
        <f t="shared" si="2"/>
        <v/>
      </c>
      <c r="P25" t="str">
        <f t="shared" si="3"/>
        <v/>
      </c>
      <c r="S25" t="str">
        <f t="shared" si="4"/>
        <v/>
      </c>
      <c r="V25" t="str">
        <f t="shared" si="5"/>
        <v/>
      </c>
      <c r="Y25" t="str">
        <f t="shared" si="6"/>
        <v/>
      </c>
      <c r="AB25" t="str">
        <f t="shared" si="7"/>
        <v/>
      </c>
    </row>
    <row r="26" spans="4:28" x14ac:dyDescent="0.25">
      <c r="D26" t="str">
        <f t="shared" si="0"/>
        <v/>
      </c>
      <c r="G26" t="str">
        <f t="shared" si="1"/>
        <v/>
      </c>
      <c r="J26" t="str">
        <f t="shared" si="2"/>
        <v/>
      </c>
      <c r="P26" t="str">
        <f t="shared" si="3"/>
        <v/>
      </c>
      <c r="S26" t="str">
        <f t="shared" si="4"/>
        <v/>
      </c>
      <c r="V26" t="str">
        <f t="shared" si="5"/>
        <v/>
      </c>
      <c r="Y26" t="str">
        <f t="shared" si="6"/>
        <v/>
      </c>
      <c r="AB26" t="str">
        <f t="shared" si="7"/>
        <v/>
      </c>
    </row>
    <row r="27" spans="4:28" x14ac:dyDescent="0.25">
      <c r="D27" t="str">
        <f t="shared" si="0"/>
        <v/>
      </c>
      <c r="G27" t="str">
        <f t="shared" si="1"/>
        <v/>
      </c>
      <c r="J27" t="str">
        <f t="shared" si="2"/>
        <v/>
      </c>
      <c r="P27" t="str">
        <f t="shared" si="3"/>
        <v/>
      </c>
      <c r="S27" t="str">
        <f t="shared" si="4"/>
        <v/>
      </c>
      <c r="V27" t="str">
        <f t="shared" si="5"/>
        <v/>
      </c>
      <c r="Y27" t="str">
        <f t="shared" si="6"/>
        <v/>
      </c>
      <c r="AB27" t="str">
        <f t="shared" si="7"/>
        <v/>
      </c>
    </row>
    <row r="28" spans="4:28" x14ac:dyDescent="0.25">
      <c r="D28" t="str">
        <f t="shared" si="0"/>
        <v/>
      </c>
      <c r="G28" t="str">
        <f t="shared" si="1"/>
        <v/>
      </c>
      <c r="J28" t="str">
        <f t="shared" si="2"/>
        <v/>
      </c>
      <c r="P28" t="str">
        <f t="shared" si="3"/>
        <v/>
      </c>
      <c r="S28" t="str">
        <f t="shared" si="4"/>
        <v/>
      </c>
      <c r="V28" t="str">
        <f t="shared" si="5"/>
        <v/>
      </c>
      <c r="Y28" t="str">
        <f t="shared" si="6"/>
        <v/>
      </c>
      <c r="AB28" t="str">
        <f t="shared" si="7"/>
        <v/>
      </c>
    </row>
    <row r="29" spans="4:28" x14ac:dyDescent="0.25">
      <c r="D29" t="str">
        <f t="shared" si="0"/>
        <v/>
      </c>
      <c r="G29" t="str">
        <f t="shared" si="1"/>
        <v/>
      </c>
      <c r="J29" t="str">
        <f t="shared" si="2"/>
        <v/>
      </c>
      <c r="P29" t="str">
        <f t="shared" si="3"/>
        <v/>
      </c>
      <c r="S29" t="str">
        <f t="shared" si="4"/>
        <v/>
      </c>
      <c r="V29" t="str">
        <f t="shared" si="5"/>
        <v/>
      </c>
      <c r="Y29" t="str">
        <f t="shared" si="6"/>
        <v/>
      </c>
      <c r="AB29" t="str">
        <f t="shared" si="7"/>
        <v/>
      </c>
    </row>
    <row r="30" spans="4:28" x14ac:dyDescent="0.25">
      <c r="D30" t="str">
        <f t="shared" si="0"/>
        <v/>
      </c>
      <c r="G30" t="str">
        <f t="shared" si="1"/>
        <v/>
      </c>
      <c r="J30" t="str">
        <f t="shared" si="2"/>
        <v/>
      </c>
      <c r="P30" t="str">
        <f t="shared" si="3"/>
        <v/>
      </c>
      <c r="S30" t="str">
        <f t="shared" si="4"/>
        <v/>
      </c>
      <c r="V30" t="str">
        <f t="shared" si="5"/>
        <v/>
      </c>
      <c r="Y30" t="str">
        <f t="shared" si="6"/>
        <v/>
      </c>
      <c r="AB30" t="str">
        <f t="shared" si="7"/>
        <v/>
      </c>
    </row>
    <row r="31" spans="4:28" x14ac:dyDescent="0.25">
      <c r="D31" t="str">
        <f t="shared" si="0"/>
        <v/>
      </c>
      <c r="G31" t="str">
        <f t="shared" si="1"/>
        <v/>
      </c>
      <c r="J31" t="str">
        <f t="shared" si="2"/>
        <v/>
      </c>
      <c r="P31" t="str">
        <f t="shared" si="3"/>
        <v/>
      </c>
      <c r="S31" t="str">
        <f t="shared" si="4"/>
        <v/>
      </c>
      <c r="V31" t="str">
        <f t="shared" si="5"/>
        <v/>
      </c>
      <c r="Y31" t="str">
        <f t="shared" si="6"/>
        <v/>
      </c>
      <c r="AB31" t="str">
        <f t="shared" si="7"/>
        <v/>
      </c>
    </row>
    <row r="32" spans="4:28" x14ac:dyDescent="0.25">
      <c r="D32" t="str">
        <f t="shared" si="0"/>
        <v/>
      </c>
      <c r="G32" t="str">
        <f t="shared" si="1"/>
        <v/>
      </c>
      <c r="J32" t="str">
        <f t="shared" si="2"/>
        <v/>
      </c>
      <c r="P32" t="str">
        <f t="shared" si="3"/>
        <v/>
      </c>
      <c r="S32" t="str">
        <f t="shared" si="4"/>
        <v/>
      </c>
      <c r="V32" t="str">
        <f t="shared" si="5"/>
        <v/>
      </c>
      <c r="Y32" t="str">
        <f t="shared" si="6"/>
        <v/>
      </c>
      <c r="AB32" t="str">
        <f t="shared" si="7"/>
        <v/>
      </c>
    </row>
    <row r="33" spans="4:28" x14ac:dyDescent="0.25">
      <c r="D33" t="str">
        <f t="shared" si="0"/>
        <v/>
      </c>
      <c r="G33" t="str">
        <f t="shared" si="1"/>
        <v/>
      </c>
      <c r="J33" t="str">
        <f t="shared" si="2"/>
        <v/>
      </c>
      <c r="P33" t="str">
        <f t="shared" si="3"/>
        <v/>
      </c>
      <c r="S33" t="str">
        <f t="shared" si="4"/>
        <v/>
      </c>
      <c r="V33" t="str">
        <f t="shared" si="5"/>
        <v/>
      </c>
      <c r="Y33" t="str">
        <f t="shared" si="6"/>
        <v/>
      </c>
      <c r="AB33" t="str">
        <f t="shared" si="7"/>
        <v/>
      </c>
    </row>
    <row r="34" spans="4:28" x14ac:dyDescent="0.25">
      <c r="D34" t="str">
        <f t="shared" si="0"/>
        <v/>
      </c>
      <c r="G34" t="str">
        <f t="shared" si="1"/>
        <v/>
      </c>
      <c r="J34" t="str">
        <f t="shared" si="2"/>
        <v/>
      </c>
      <c r="P34" t="str">
        <f t="shared" si="3"/>
        <v/>
      </c>
      <c r="S34" t="str">
        <f t="shared" si="4"/>
        <v/>
      </c>
      <c r="V34" t="str">
        <f t="shared" si="5"/>
        <v/>
      </c>
      <c r="Y34" t="str">
        <f t="shared" si="6"/>
        <v/>
      </c>
      <c r="AB34" t="str">
        <f t="shared" si="7"/>
        <v/>
      </c>
    </row>
    <row r="35" spans="4:28" x14ac:dyDescent="0.25">
      <c r="D35" t="str">
        <f t="shared" si="0"/>
        <v/>
      </c>
      <c r="G35" t="str">
        <f t="shared" si="1"/>
        <v/>
      </c>
      <c r="J35" t="str">
        <f t="shared" si="2"/>
        <v/>
      </c>
      <c r="P35" t="str">
        <f t="shared" si="3"/>
        <v/>
      </c>
      <c r="S35" t="str">
        <f t="shared" si="4"/>
        <v/>
      </c>
      <c r="V35" t="str">
        <f t="shared" si="5"/>
        <v/>
      </c>
      <c r="Y35" t="str">
        <f t="shared" si="6"/>
        <v/>
      </c>
      <c r="AB35" t="str">
        <f t="shared" si="7"/>
        <v/>
      </c>
    </row>
    <row r="36" spans="4:28" x14ac:dyDescent="0.25">
      <c r="D36" t="str">
        <f t="shared" si="0"/>
        <v/>
      </c>
      <c r="G36" t="str">
        <f t="shared" si="1"/>
        <v/>
      </c>
      <c r="J36" t="str">
        <f t="shared" si="2"/>
        <v/>
      </c>
      <c r="P36" t="str">
        <f t="shared" si="3"/>
        <v/>
      </c>
      <c r="S36" t="str">
        <f t="shared" si="4"/>
        <v/>
      </c>
      <c r="V36" t="str">
        <f t="shared" si="5"/>
        <v/>
      </c>
      <c r="Y36" t="str">
        <f t="shared" si="6"/>
        <v/>
      </c>
      <c r="AB36" t="str">
        <f t="shared" si="7"/>
        <v/>
      </c>
    </row>
    <row r="37" spans="4:28" x14ac:dyDescent="0.25">
      <c r="D37" t="str">
        <f t="shared" si="0"/>
        <v/>
      </c>
      <c r="G37" t="str">
        <f t="shared" si="1"/>
        <v/>
      </c>
      <c r="J37" t="str">
        <f t="shared" si="2"/>
        <v/>
      </c>
      <c r="P37" t="str">
        <f t="shared" si="3"/>
        <v/>
      </c>
      <c r="S37" t="str">
        <f t="shared" si="4"/>
        <v/>
      </c>
      <c r="V37" t="str">
        <f t="shared" si="5"/>
        <v/>
      </c>
      <c r="Y37" t="str">
        <f t="shared" si="6"/>
        <v/>
      </c>
      <c r="AB37" t="str">
        <f t="shared" si="7"/>
        <v/>
      </c>
    </row>
    <row r="38" spans="4:28" x14ac:dyDescent="0.25">
      <c r="D38" t="str">
        <f t="shared" si="0"/>
        <v/>
      </c>
      <c r="J38" t="str">
        <f t="shared" si="2"/>
        <v/>
      </c>
      <c r="P38" t="str">
        <f t="shared" si="3"/>
        <v/>
      </c>
      <c r="S38" t="str">
        <f t="shared" si="4"/>
        <v/>
      </c>
      <c r="V38" t="str">
        <f t="shared" si="5"/>
        <v/>
      </c>
      <c r="AB38" t="str">
        <f t="shared" si="7"/>
        <v/>
      </c>
    </row>
  </sheetData>
  <conditionalFormatting sqref="A1:XFD1048576">
    <cfRule type="notContainsBlanks" dxfId="6" priority="1">
      <formula>LEN(TRIM(A1))&gt;0</formula>
    </cfRule>
  </conditionalFormatting>
  <hyperlinks>
    <hyperlink ref="A1" location="ACCUEIL!A1" display="RETOUR" xr:uid="{69C0338C-DFFA-4433-93FC-24AA542307B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F878E-209D-4C84-B3BE-88AA64FFC1D0}">
  <dimension ref="A1:G35"/>
  <sheetViews>
    <sheetView workbookViewId="0">
      <pane ySplit="1" topLeftCell="A2" activePane="bottomLeft" state="frozen"/>
      <selection activeCell="C2" sqref="C2"/>
      <selection pane="bottomLeft" activeCell="C2" sqref="C2"/>
    </sheetView>
  </sheetViews>
  <sheetFormatPr baseColWidth="10" defaultColWidth="11.42578125" defaultRowHeight="15" x14ac:dyDescent="0.25"/>
  <cols>
    <col min="2" max="3" width="57.140625" customWidth="1"/>
  </cols>
  <sheetData>
    <row r="1" spans="1:7" s="2" customFormat="1" ht="21" x14ac:dyDescent="0.25">
      <c r="A1" s="8" t="s">
        <v>145</v>
      </c>
      <c r="B1" s="9" t="s">
        <v>146</v>
      </c>
      <c r="C1" s="7" t="s">
        <v>147</v>
      </c>
      <c r="E1" s="14" t="s">
        <v>89</v>
      </c>
    </row>
    <row r="2" spans="1:7" x14ac:dyDescent="0.25">
      <c r="A2" s="3">
        <f>IF(ISBLANK(B2),"",ROW(A1))</f>
        <v>1</v>
      </c>
      <c r="B2" s="10" t="s">
        <v>148</v>
      </c>
      <c r="C2" s="36" t="s">
        <v>149</v>
      </c>
    </row>
    <row r="3" spans="1:7" x14ac:dyDescent="0.25">
      <c r="A3" s="3">
        <f t="shared" ref="A3:A35" si="0">IF(ISBLANK(B3),"",ROW(A2))</f>
        <v>2</v>
      </c>
      <c r="B3" s="10" t="s">
        <v>150</v>
      </c>
      <c r="C3" s="36" t="s">
        <v>149</v>
      </c>
      <c r="F3" t="s">
        <v>151</v>
      </c>
      <c r="G3">
        <f>COUNT(A:A)</f>
        <v>29</v>
      </c>
    </row>
    <row r="4" spans="1:7" x14ac:dyDescent="0.25">
      <c r="A4" s="3">
        <f t="shared" si="0"/>
        <v>3</v>
      </c>
      <c r="B4" s="10" t="s">
        <v>152</v>
      </c>
      <c r="C4" s="36" t="s">
        <v>149</v>
      </c>
    </row>
    <row r="5" spans="1:7" x14ac:dyDescent="0.25">
      <c r="A5" s="3">
        <f t="shared" si="0"/>
        <v>4</v>
      </c>
      <c r="B5" s="10" t="s">
        <v>153</v>
      </c>
      <c r="C5" s="36" t="s">
        <v>149</v>
      </c>
    </row>
    <row r="6" spans="1:7" x14ac:dyDescent="0.25">
      <c r="A6" s="3">
        <f t="shared" si="0"/>
        <v>5</v>
      </c>
      <c r="B6" s="10" t="s">
        <v>154</v>
      </c>
      <c r="C6" s="36" t="s">
        <v>149</v>
      </c>
    </row>
    <row r="7" spans="1:7" x14ac:dyDescent="0.25">
      <c r="A7" s="3">
        <f t="shared" si="0"/>
        <v>6</v>
      </c>
      <c r="B7" s="10" t="s">
        <v>155</v>
      </c>
      <c r="C7" s="36" t="s">
        <v>149</v>
      </c>
    </row>
    <row r="8" spans="1:7" x14ac:dyDescent="0.25">
      <c r="A8" s="3">
        <f t="shared" si="0"/>
        <v>7</v>
      </c>
      <c r="B8" s="10" t="s">
        <v>156</v>
      </c>
      <c r="C8" s="36" t="s">
        <v>149</v>
      </c>
    </row>
    <row r="9" spans="1:7" x14ac:dyDescent="0.25">
      <c r="A9" s="3">
        <f t="shared" si="0"/>
        <v>8</v>
      </c>
      <c r="B9" s="10" t="s">
        <v>157</v>
      </c>
      <c r="C9" s="36" t="s">
        <v>149</v>
      </c>
    </row>
    <row r="10" spans="1:7" x14ac:dyDescent="0.25">
      <c r="A10" s="3">
        <f t="shared" si="0"/>
        <v>9</v>
      </c>
      <c r="B10" s="10" t="s">
        <v>158</v>
      </c>
      <c r="C10" s="36" t="s">
        <v>149</v>
      </c>
    </row>
    <row r="11" spans="1:7" x14ac:dyDescent="0.25">
      <c r="A11" s="3">
        <f t="shared" si="0"/>
        <v>10</v>
      </c>
      <c r="B11" s="10" t="s">
        <v>159</v>
      </c>
      <c r="C11" s="36" t="s">
        <v>149</v>
      </c>
    </row>
    <row r="12" spans="1:7" x14ac:dyDescent="0.25">
      <c r="A12" s="3">
        <f t="shared" si="0"/>
        <v>11</v>
      </c>
      <c r="B12" s="10" t="s">
        <v>160</v>
      </c>
      <c r="C12" s="36" t="s">
        <v>149</v>
      </c>
    </row>
    <row r="13" spans="1:7" x14ac:dyDescent="0.25">
      <c r="A13" s="3">
        <f t="shared" si="0"/>
        <v>12</v>
      </c>
      <c r="B13" s="10" t="s">
        <v>161</v>
      </c>
      <c r="C13" s="36" t="s">
        <v>149</v>
      </c>
    </row>
    <row r="14" spans="1:7" x14ac:dyDescent="0.25">
      <c r="A14" s="3">
        <f t="shared" si="0"/>
        <v>13</v>
      </c>
      <c r="B14" s="10" t="s">
        <v>162</v>
      </c>
      <c r="C14" s="36" t="s">
        <v>149</v>
      </c>
    </row>
    <row r="15" spans="1:7" x14ac:dyDescent="0.25">
      <c r="A15" s="3">
        <f t="shared" si="0"/>
        <v>14</v>
      </c>
      <c r="B15" s="10" t="s">
        <v>163</v>
      </c>
      <c r="C15" s="36" t="s">
        <v>149</v>
      </c>
    </row>
    <row r="16" spans="1:7" x14ac:dyDescent="0.25">
      <c r="A16" s="3">
        <f t="shared" si="0"/>
        <v>15</v>
      </c>
      <c r="B16" s="10" t="s">
        <v>164</v>
      </c>
      <c r="C16" s="36" t="s">
        <v>149</v>
      </c>
    </row>
    <row r="17" spans="1:3" x14ac:dyDescent="0.25">
      <c r="A17" s="3">
        <f t="shared" si="0"/>
        <v>16</v>
      </c>
      <c r="B17" s="10" t="s">
        <v>165</v>
      </c>
      <c r="C17" s="36" t="s">
        <v>149</v>
      </c>
    </row>
    <row r="18" spans="1:3" x14ac:dyDescent="0.25">
      <c r="A18" s="3">
        <f t="shared" si="0"/>
        <v>17</v>
      </c>
      <c r="B18" s="10" t="s">
        <v>166</v>
      </c>
      <c r="C18" s="36" t="s">
        <v>149</v>
      </c>
    </row>
    <row r="19" spans="1:3" x14ac:dyDescent="0.25">
      <c r="A19" s="3">
        <f t="shared" si="0"/>
        <v>18</v>
      </c>
      <c r="B19" s="10" t="s">
        <v>167</v>
      </c>
      <c r="C19" s="36" t="s">
        <v>149</v>
      </c>
    </row>
    <row r="20" spans="1:3" x14ac:dyDescent="0.25">
      <c r="A20" s="3">
        <f t="shared" si="0"/>
        <v>19</v>
      </c>
      <c r="B20" s="10" t="s">
        <v>168</v>
      </c>
      <c r="C20" s="36" t="s">
        <v>149</v>
      </c>
    </row>
    <row r="21" spans="1:3" x14ac:dyDescent="0.25">
      <c r="A21" s="3">
        <f t="shared" si="0"/>
        <v>20</v>
      </c>
      <c r="B21" s="10" t="s">
        <v>169</v>
      </c>
      <c r="C21" s="36" t="s">
        <v>149</v>
      </c>
    </row>
    <row r="22" spans="1:3" x14ac:dyDescent="0.25">
      <c r="A22" s="3">
        <f t="shared" si="0"/>
        <v>21</v>
      </c>
      <c r="B22" s="10" t="s">
        <v>170</v>
      </c>
      <c r="C22" s="36" t="s">
        <v>149</v>
      </c>
    </row>
    <row r="23" spans="1:3" x14ac:dyDescent="0.25">
      <c r="A23" s="3">
        <f t="shared" si="0"/>
        <v>22</v>
      </c>
      <c r="B23" s="10" t="s">
        <v>171</v>
      </c>
      <c r="C23" s="36" t="s">
        <v>149</v>
      </c>
    </row>
    <row r="24" spans="1:3" x14ac:dyDescent="0.25">
      <c r="A24" s="3">
        <f t="shared" si="0"/>
        <v>23</v>
      </c>
      <c r="B24" s="10" t="s">
        <v>172</v>
      </c>
      <c r="C24" s="36" t="s">
        <v>149</v>
      </c>
    </row>
    <row r="25" spans="1:3" x14ac:dyDescent="0.25">
      <c r="A25" s="3">
        <f t="shared" si="0"/>
        <v>24</v>
      </c>
      <c r="B25" s="10" t="s">
        <v>173</v>
      </c>
      <c r="C25" s="36" t="s">
        <v>149</v>
      </c>
    </row>
    <row r="26" spans="1:3" x14ac:dyDescent="0.25">
      <c r="A26" s="3">
        <f t="shared" si="0"/>
        <v>25</v>
      </c>
      <c r="B26" s="10" t="s">
        <v>174</v>
      </c>
      <c r="C26" s="36" t="s">
        <v>149</v>
      </c>
    </row>
    <row r="27" spans="1:3" x14ac:dyDescent="0.25">
      <c r="A27" s="3">
        <f t="shared" si="0"/>
        <v>26</v>
      </c>
      <c r="B27" s="10" t="s">
        <v>175</v>
      </c>
      <c r="C27" s="36" t="s">
        <v>149</v>
      </c>
    </row>
    <row r="28" spans="1:3" x14ac:dyDescent="0.25">
      <c r="A28" s="3">
        <f t="shared" si="0"/>
        <v>27</v>
      </c>
      <c r="B28" s="10" t="s">
        <v>176</v>
      </c>
      <c r="C28" s="36" t="s">
        <v>149</v>
      </c>
    </row>
    <row r="29" spans="1:3" x14ac:dyDescent="0.25">
      <c r="A29" s="3">
        <f t="shared" si="0"/>
        <v>28</v>
      </c>
      <c r="B29" s="10" t="s">
        <v>177</v>
      </c>
      <c r="C29" s="36" t="s">
        <v>149</v>
      </c>
    </row>
    <row r="30" spans="1:3" x14ac:dyDescent="0.25">
      <c r="A30" s="3">
        <f t="shared" si="0"/>
        <v>29</v>
      </c>
      <c r="B30" s="10" t="s">
        <v>178</v>
      </c>
      <c r="C30" s="36" t="s">
        <v>149</v>
      </c>
    </row>
    <row r="31" spans="1:3" x14ac:dyDescent="0.25">
      <c r="A31" s="3" t="str">
        <f t="shared" si="0"/>
        <v/>
      </c>
      <c r="B31" s="10"/>
      <c r="C31" s="36"/>
    </row>
    <row r="32" spans="1:3" x14ac:dyDescent="0.25">
      <c r="A32" s="3" t="str">
        <f t="shared" si="0"/>
        <v/>
      </c>
      <c r="B32" s="10"/>
      <c r="C32" s="36"/>
    </row>
    <row r="33" spans="1:3" x14ac:dyDescent="0.25">
      <c r="A33" s="3" t="str">
        <f t="shared" si="0"/>
        <v/>
      </c>
      <c r="B33" s="10"/>
      <c r="C33" s="36"/>
    </row>
    <row r="34" spans="1:3" x14ac:dyDescent="0.25">
      <c r="A34" s="3" t="str">
        <f t="shared" si="0"/>
        <v/>
      </c>
      <c r="B34" s="10"/>
      <c r="C34" s="36"/>
    </row>
    <row r="35" spans="1:3" x14ac:dyDescent="0.25">
      <c r="A35" s="5" t="str">
        <f t="shared" si="0"/>
        <v/>
      </c>
      <c r="B35" s="10"/>
      <c r="C35" s="36"/>
    </row>
  </sheetData>
  <conditionalFormatting sqref="A1:XFD1048576">
    <cfRule type="notContainsBlanks" dxfId="5" priority="1">
      <formula>LEN(TRIM(A1))&gt;0</formula>
    </cfRule>
  </conditionalFormatting>
  <dataValidations count="1">
    <dataValidation type="list" allowBlank="1" showInputMessage="1" showErrorMessage="1" sqref="C2:C34" xr:uid="{8C0A2DA2-4127-403A-B5F1-8CD89B6EA5CC}">
      <formula1>frs</formula1>
    </dataValidation>
  </dataValidations>
  <hyperlinks>
    <hyperlink ref="E1" location="ACCUEIL!A1" display="retour" xr:uid="{B159E122-E35A-40EC-A53B-06439381E13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2611-FC38-45A7-9444-EC1593806374}">
  <dimension ref="A1:F35"/>
  <sheetViews>
    <sheetView workbookViewId="0">
      <pane ySplit="1" topLeftCell="A2" activePane="bottomLeft" state="frozen"/>
      <selection activeCell="C2" sqref="C2"/>
      <selection pane="bottomLeft" activeCell="C2" sqref="C2"/>
    </sheetView>
  </sheetViews>
  <sheetFormatPr baseColWidth="10" defaultColWidth="11.42578125" defaultRowHeight="15" x14ac:dyDescent="0.25"/>
  <cols>
    <col min="2" max="2" width="57.140625" customWidth="1"/>
  </cols>
  <sheetData>
    <row r="1" spans="1:6" s="2" customFormat="1" ht="21" x14ac:dyDescent="0.25">
      <c r="A1" s="8" t="s">
        <v>145</v>
      </c>
      <c r="B1" s="9" t="s">
        <v>179</v>
      </c>
      <c r="D1" s="14" t="s">
        <v>89</v>
      </c>
    </row>
    <row r="2" spans="1:6" x14ac:dyDescent="0.25">
      <c r="A2" s="3">
        <f>IF(ISBLANK(B2),"",ROW(A1))</f>
        <v>1</v>
      </c>
      <c r="B2" s="11" t="s">
        <v>149</v>
      </c>
    </row>
    <row r="3" spans="1:6" x14ac:dyDescent="0.25">
      <c r="A3" s="3" t="str">
        <f t="shared" ref="A3:A35" si="0">IF(ISBLANK(B3),"",ROW(A2))</f>
        <v/>
      </c>
      <c r="B3" s="11"/>
      <c r="E3" t="s">
        <v>180</v>
      </c>
      <c r="F3">
        <f>COUNT(A:A)</f>
        <v>1</v>
      </c>
    </row>
    <row r="4" spans="1:6" x14ac:dyDescent="0.25">
      <c r="A4" s="3" t="str">
        <f t="shared" si="0"/>
        <v/>
      </c>
      <c r="B4" s="11"/>
    </row>
    <row r="5" spans="1:6" x14ac:dyDescent="0.25">
      <c r="A5" s="3" t="str">
        <f t="shared" si="0"/>
        <v/>
      </c>
      <c r="B5" s="11"/>
    </row>
    <row r="6" spans="1:6" x14ac:dyDescent="0.25">
      <c r="A6" s="3" t="str">
        <f t="shared" si="0"/>
        <v/>
      </c>
      <c r="B6" s="11"/>
    </row>
    <row r="7" spans="1:6" x14ac:dyDescent="0.25">
      <c r="A7" s="3" t="str">
        <f t="shared" si="0"/>
        <v/>
      </c>
      <c r="B7" s="11"/>
    </row>
    <row r="8" spans="1:6" x14ac:dyDescent="0.25">
      <c r="A8" s="3" t="str">
        <f t="shared" si="0"/>
        <v/>
      </c>
      <c r="B8" s="11"/>
    </row>
    <row r="9" spans="1:6" x14ac:dyDescent="0.25">
      <c r="A9" s="3" t="str">
        <f t="shared" si="0"/>
        <v/>
      </c>
      <c r="B9" s="11"/>
    </row>
    <row r="10" spans="1:6" x14ac:dyDescent="0.25">
      <c r="A10" s="3" t="str">
        <f t="shared" si="0"/>
        <v/>
      </c>
      <c r="B10" s="11"/>
    </row>
    <row r="11" spans="1:6" x14ac:dyDescent="0.25">
      <c r="A11" s="3" t="str">
        <f t="shared" si="0"/>
        <v/>
      </c>
      <c r="B11" s="11"/>
    </row>
    <row r="12" spans="1:6" x14ac:dyDescent="0.25">
      <c r="A12" s="3" t="str">
        <f t="shared" si="0"/>
        <v/>
      </c>
      <c r="B12" s="11"/>
    </row>
    <row r="13" spans="1:6" x14ac:dyDescent="0.25">
      <c r="A13" s="3" t="str">
        <f t="shared" si="0"/>
        <v/>
      </c>
      <c r="B13" s="4"/>
    </row>
    <row r="14" spans="1:6" x14ac:dyDescent="0.25">
      <c r="A14" s="3" t="str">
        <f t="shared" si="0"/>
        <v/>
      </c>
      <c r="B14" s="4"/>
    </row>
    <row r="15" spans="1:6" x14ac:dyDescent="0.25">
      <c r="A15" s="3" t="str">
        <f t="shared" si="0"/>
        <v/>
      </c>
      <c r="B15" s="4"/>
    </row>
    <row r="16" spans="1:6" x14ac:dyDescent="0.25">
      <c r="A16" s="3" t="str">
        <f t="shared" si="0"/>
        <v/>
      </c>
      <c r="B16" s="4"/>
    </row>
    <row r="17" spans="1:2" x14ac:dyDescent="0.25">
      <c r="A17" s="3" t="str">
        <f t="shared" si="0"/>
        <v/>
      </c>
      <c r="B17" s="4"/>
    </row>
    <row r="18" spans="1:2" x14ac:dyDescent="0.25">
      <c r="A18" s="3" t="str">
        <f t="shared" si="0"/>
        <v/>
      </c>
      <c r="B18" s="4"/>
    </row>
    <row r="19" spans="1:2" x14ac:dyDescent="0.25">
      <c r="A19" s="3" t="str">
        <f t="shared" si="0"/>
        <v/>
      </c>
      <c r="B19" s="4"/>
    </row>
    <row r="20" spans="1:2" x14ac:dyDescent="0.25">
      <c r="A20" s="3" t="str">
        <f t="shared" si="0"/>
        <v/>
      </c>
      <c r="B20" s="4"/>
    </row>
    <row r="21" spans="1:2" x14ac:dyDescent="0.25">
      <c r="A21" s="3" t="str">
        <f t="shared" si="0"/>
        <v/>
      </c>
      <c r="B21" s="4"/>
    </row>
    <row r="22" spans="1:2" x14ac:dyDescent="0.25">
      <c r="A22" s="3" t="str">
        <f t="shared" si="0"/>
        <v/>
      </c>
      <c r="B22" s="4"/>
    </row>
    <row r="23" spans="1:2" x14ac:dyDescent="0.25">
      <c r="A23" s="3" t="str">
        <f t="shared" si="0"/>
        <v/>
      </c>
      <c r="B23" s="4"/>
    </row>
    <row r="24" spans="1:2" x14ac:dyDescent="0.25">
      <c r="A24" s="3" t="str">
        <f t="shared" si="0"/>
        <v/>
      </c>
      <c r="B24" s="4"/>
    </row>
    <row r="25" spans="1:2" x14ac:dyDescent="0.25">
      <c r="A25" s="3" t="str">
        <f t="shared" si="0"/>
        <v/>
      </c>
      <c r="B25" s="4"/>
    </row>
    <row r="26" spans="1:2" x14ac:dyDescent="0.25">
      <c r="A26" s="3" t="str">
        <f t="shared" si="0"/>
        <v/>
      </c>
      <c r="B26" s="4"/>
    </row>
    <row r="27" spans="1:2" x14ac:dyDescent="0.25">
      <c r="A27" s="3" t="str">
        <f t="shared" si="0"/>
        <v/>
      </c>
      <c r="B27" s="4"/>
    </row>
    <row r="28" spans="1:2" x14ac:dyDescent="0.25">
      <c r="A28" s="3" t="str">
        <f t="shared" si="0"/>
        <v/>
      </c>
      <c r="B28" s="4"/>
    </row>
    <row r="29" spans="1:2" x14ac:dyDescent="0.25">
      <c r="A29" s="3" t="str">
        <f t="shared" si="0"/>
        <v/>
      </c>
      <c r="B29" s="4"/>
    </row>
    <row r="30" spans="1:2" x14ac:dyDescent="0.25">
      <c r="A30" s="3" t="str">
        <f t="shared" si="0"/>
        <v/>
      </c>
      <c r="B30" s="4"/>
    </row>
    <row r="31" spans="1:2" x14ac:dyDescent="0.25">
      <c r="A31" s="3" t="str">
        <f t="shared" si="0"/>
        <v/>
      </c>
      <c r="B31" s="4"/>
    </row>
    <row r="32" spans="1:2" x14ac:dyDescent="0.25">
      <c r="A32" s="3" t="str">
        <f t="shared" si="0"/>
        <v/>
      </c>
      <c r="B32" s="4"/>
    </row>
    <row r="33" spans="1:2" x14ac:dyDescent="0.25">
      <c r="A33" s="3" t="str">
        <f t="shared" si="0"/>
        <v/>
      </c>
      <c r="B33" s="4"/>
    </row>
    <row r="34" spans="1:2" x14ac:dyDescent="0.25">
      <c r="A34" s="3" t="str">
        <f t="shared" si="0"/>
        <v/>
      </c>
      <c r="B34" s="4"/>
    </row>
    <row r="35" spans="1:2" x14ac:dyDescent="0.25">
      <c r="A35" s="5" t="str">
        <f t="shared" si="0"/>
        <v/>
      </c>
      <c r="B35" s="6"/>
    </row>
  </sheetData>
  <conditionalFormatting sqref="A1:XFD1048576">
    <cfRule type="notContainsBlanks" dxfId="4" priority="1">
      <formula>LEN(TRIM(A1))&gt;0</formula>
    </cfRule>
  </conditionalFormatting>
  <hyperlinks>
    <hyperlink ref="D1" location="ACCUEIL!A1" display="retour" xr:uid="{186DCFA9-E003-41F9-9379-CB567516481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72C161C68EC4192220C08E2B9A316" ma:contentTypeVersion="13" ma:contentTypeDescription="Crée un document." ma:contentTypeScope="" ma:versionID="f315340f4a93652c9760b6fc4431ca3f">
  <xsd:schema xmlns:xsd="http://www.w3.org/2001/XMLSchema" xmlns:xs="http://www.w3.org/2001/XMLSchema" xmlns:p="http://schemas.microsoft.com/office/2006/metadata/properties" xmlns:ns2="b3613cc3-d23e-4698-a204-3f0905690f72" xmlns:ns3="ea5a1a21-9636-4b40-8d23-45e1e29581d2" targetNamespace="http://schemas.microsoft.com/office/2006/metadata/properties" ma:root="true" ma:fieldsID="20034f5716b13c57b7241ec021a11688" ns2:_="" ns3:_="">
    <xsd:import namespace="b3613cc3-d23e-4698-a204-3f0905690f72"/>
    <xsd:import namespace="ea5a1a21-9636-4b40-8d23-45e1e29581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13cc3-d23e-4698-a204-3f0905690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ba067379-daf9-48d4-8ad6-b9fa438e61c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5a1a21-9636-4b40-8d23-45e1e29581d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be5ce6d-3268-4767-9ecd-0c8600ac6526}" ma:internalName="TaxCatchAll" ma:showField="CatchAllData" ma:web="ea5a1a21-9636-4b40-8d23-45e1e29581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13cc3-d23e-4698-a204-3f0905690f72">
      <Terms xmlns="http://schemas.microsoft.com/office/infopath/2007/PartnerControls"/>
    </lcf76f155ced4ddcb4097134ff3c332f>
    <TaxCatchAll xmlns="ea5a1a21-9636-4b40-8d23-45e1e29581d2" xsi:nil="true"/>
  </documentManagement>
</p:properties>
</file>

<file path=customXml/itemProps1.xml><?xml version="1.0" encoding="utf-8"?>
<ds:datastoreItem xmlns:ds="http://schemas.openxmlformats.org/officeDocument/2006/customXml" ds:itemID="{798629DB-D963-4CA6-9D33-C8D7A9906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13cc3-d23e-4698-a204-3f0905690f72"/>
    <ds:schemaRef ds:uri="ea5a1a21-9636-4b40-8d23-45e1e29581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642680-1E2C-402D-AEAD-C64FF9AFE85C}">
  <ds:schemaRefs>
    <ds:schemaRef ds:uri="http://schemas.microsoft.com/sharepoint/v3/contenttype/forms"/>
  </ds:schemaRefs>
</ds:datastoreItem>
</file>

<file path=customXml/itemProps3.xml><?xml version="1.0" encoding="utf-8"?>
<ds:datastoreItem xmlns:ds="http://schemas.openxmlformats.org/officeDocument/2006/customXml" ds:itemID="{67B8DF45-92F0-4E63-8BB1-B80D8E9D1C47}">
  <ds:schemaRefs>
    <ds:schemaRef ds:uri="http://schemas.microsoft.com/office/2006/metadata/properties"/>
    <ds:schemaRef ds:uri="http://schemas.microsoft.com/office/infopath/2007/PartnerControls"/>
    <ds:schemaRef ds:uri="b3613cc3-d23e-4698-a204-3f0905690f72"/>
    <ds:schemaRef ds:uri="ea5a1a21-9636-4b40-8d23-45e1e29581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VENTES</vt:lpstr>
      <vt:lpstr>PHASE_VENTES</vt:lpstr>
      <vt:lpstr>SCENARIO VENTE</vt:lpstr>
      <vt:lpstr>AUTOEVAL</vt:lpstr>
      <vt:lpstr>AIDE 1</vt:lpstr>
      <vt:lpstr>AIDE 2</vt:lpstr>
      <vt:lpstr>PARAMETRES</vt:lpstr>
      <vt:lpstr>PRODUITS</vt:lpstr>
      <vt:lpstr>FOURNISSEURS</vt:lpstr>
      <vt:lpstr>CLIENTS</vt:lpstr>
      <vt:lpstr>AUTOEVAL!Zone_d_impression</vt:lpstr>
      <vt:lpstr>'SCENARIO VENTE'!Zone_d_impression</vt:lpstr>
      <vt:lpstr>VENTES!Zone_d_impression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dc:creator>
  <cp:keywords/>
  <dc:description/>
  <cp:lastModifiedBy>Utilisateur</cp:lastModifiedBy>
  <cp:revision/>
  <cp:lastPrinted>2023-06-19T16:39:17Z</cp:lastPrinted>
  <dcterms:created xsi:type="dcterms:W3CDTF">2022-11-11T18:04:15Z</dcterms:created>
  <dcterms:modified xsi:type="dcterms:W3CDTF">2023-06-19T17:18:00Z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0x010100FC372C161C68EC4192220C08E2B9A316</vt:lpwstr>
  </property>
  <property fmtid="{D5CDD505-2E9C-101B-9397-08002B2CF9AE}" pid="3" name="MediaServiceImageTags">
    <vt:lpwstr/>
  </property>
</Properties>
</file>