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defaultThemeVersion="124226"/>
  <mc:AlternateContent xmlns:mc="http://schemas.openxmlformats.org/markup-compatibility/2006">
    <mc:Choice Requires="x15">
      <x15ac:absPath xmlns:x15ac="http://schemas.microsoft.com/office/spreadsheetml/2010/11/ac" url="C:\Users\FRose1\Desktop\"/>
    </mc:Choice>
  </mc:AlternateContent>
  <bookViews>
    <workbookView xWindow="0" yWindow="0" windowWidth="15345" windowHeight="3945" tabRatio="825" firstSheet="1" activeTab="6"/>
  </bookViews>
  <sheets>
    <sheet name="Contexte" sheetId="21" r:id="rId1"/>
    <sheet name="Notice" sheetId="90" r:id="rId2"/>
    <sheet name="Compétences" sheetId="85" r:id="rId3"/>
    <sheet name="Connaissances" sheetId="89" r:id="rId4"/>
    <sheet name="Croisement-comp-conn" sheetId="83" r:id="rId5"/>
    <sheet name="Problématiques_compétences" sheetId="6" r:id="rId6"/>
    <sheet name="Progression_STI2D" sheetId="88" r:id="rId7"/>
    <sheet name="Générateur 1" sheetId="103" r:id="rId8"/>
    <sheet name="Générateur T" sheetId="113" r:id="rId9"/>
    <sheet name="P1_1 (S1)" sheetId="101" r:id="rId10"/>
    <sheet name="P2_1 (S2)" sheetId="105" r:id="rId11"/>
    <sheet name="P5_1 (S3)" sheetId="102" r:id="rId12"/>
    <sheet name="P6_6 (S4)" sheetId="104" r:id="rId13"/>
    <sheet name="P7_2 (S6)" sheetId="15" r:id="rId14"/>
    <sheet name="P6_2 (S10)" sheetId="107" r:id="rId15"/>
  </sheets>
  <definedNames>
    <definedName name="_xlnm._FilterDatabase" localSheetId="3" hidden="1">Connaissances!$E$6:$J$227</definedName>
    <definedName name="_MV3TD_PT8H00M00S_101" localSheetId="3">Connaissances!$C$67</definedName>
    <definedName name="_MV3TD_PT8H00M00S_104" localSheetId="3">Connaissances!$B$77</definedName>
    <definedName name="_MV3TD_PT8H00M00S_107" localSheetId="3">Connaissances!$C$78</definedName>
    <definedName name="_MV3TD_PT8H00M00S_11" localSheetId="3">Connaissances!$C$6</definedName>
    <definedName name="_MV3TD_PT8H00M00S_110" localSheetId="3">Connaissances!$C$80</definedName>
    <definedName name="_MV3TD_PT8H00M00S_113" localSheetId="3">Connaissances!$C$84</definedName>
    <definedName name="_MV3TD_PT8H00M00S_116" localSheetId="3">Connaissances!$C$89</definedName>
    <definedName name="_MV3TD_PT8H00M00S_119" localSheetId="3">Connaissances!#REF!</definedName>
    <definedName name="_MV3TD_PT8H00M00S_122" localSheetId="3">Connaissances!#REF!</definedName>
    <definedName name="_MV3TD_PT8H00M00S_125" localSheetId="3">Connaissances!#REF!</definedName>
    <definedName name="_MV3TD_PT8H00M00S_128" localSheetId="3">Connaissances!#REF!</definedName>
    <definedName name="_MV3TD_PT8H00M00S_131" localSheetId="3">Connaissances!#REF!</definedName>
    <definedName name="_MV3TD_PT8H00M00S_134" localSheetId="3">Connaissances!#REF!</definedName>
    <definedName name="_MV3TD_PT8H00M00S_137" localSheetId="3">Connaissances!#REF!</definedName>
    <definedName name="_MV3TD_PT8H00M00S_14" localSheetId="3">Connaissances!$D$7</definedName>
    <definedName name="_MV3TD_PT8H00M00S_140" localSheetId="3">Connaissances!#REF!</definedName>
    <definedName name="_MV3TD_PT8H00M00S_143" localSheetId="3">Connaissances!#REF!</definedName>
    <definedName name="_MV3TD_PT8H00M00S_146" localSheetId="3">Connaissances!$A$96</definedName>
    <definedName name="_MV3TD_PT8H00M00S_149" localSheetId="3">Connaissances!$B$97</definedName>
    <definedName name="_MV3TD_PT8H00M00S_152" localSheetId="3">Connaissances!$A$119</definedName>
    <definedName name="_MV3TD_PT8H00M00S_155" localSheetId="3">Connaissances!$C$105</definedName>
    <definedName name="_MV3TD_PT8H00M00S_158" localSheetId="3">Connaissances!$C$108</definedName>
    <definedName name="_MV3TD_PT8H00M00S_161" localSheetId="3">Connaissances!$B$110</definedName>
    <definedName name="_MV3TD_PT8H00M00S_164" localSheetId="3">Connaissances!$C$111</definedName>
    <definedName name="_MV3TD_PT8H00M00S_167" localSheetId="3">Connaissances!$D$112</definedName>
    <definedName name="_MV3TD_PT8H00M00S_17" localSheetId="3">Connaissances!$D$8</definedName>
    <definedName name="_MV3TD_PT8H00M00S_170" localSheetId="3">Connaissances!$D$113</definedName>
    <definedName name="_MV3TD_PT8H00M00S_173" localSheetId="3">Connaissances!$C$115</definedName>
    <definedName name="_MV3TD_PT8H00M00S_176" localSheetId="3">Connaissances!$D$116</definedName>
    <definedName name="_MV3TD_PT8H00M00S_179" localSheetId="3">Connaissances!$C$119</definedName>
    <definedName name="_MV3TD_PT8H00M00S_182" localSheetId="3">Connaissances!#REF!</definedName>
    <definedName name="_MV3TD_PT8H00M00S_185" localSheetId="3">Connaissances!#REF!</definedName>
    <definedName name="_MV3TD_PT8H00M00S_188" localSheetId="3">Connaissances!#REF!</definedName>
    <definedName name="_MV3TD_PT8H00M00S_191" localSheetId="3">Connaissances!$B$123</definedName>
    <definedName name="_MV3TD_PT8H00M00S_194" localSheetId="3">Connaissances!$C$124</definedName>
    <definedName name="_MV3TD_PT8H00M00S_197" localSheetId="3">Connaissances!$C$125</definedName>
    <definedName name="_MV3TD_PT8H00M00S_20" localSheetId="3">Connaissances!#REF!</definedName>
    <definedName name="_MV3TD_PT8H00M00S_200" localSheetId="3">Connaissances!$C$126</definedName>
    <definedName name="_MV3TD_PT8H00M00S_203" localSheetId="3">Connaissances!$C$127</definedName>
    <definedName name="_MV3TD_PT8H00M00S_206" localSheetId="3">Connaissances!$C$128</definedName>
    <definedName name="_MV3TD_PT8H00M00S_209" localSheetId="3">Connaissances!#REF!</definedName>
    <definedName name="_MV3TD_PT8H00M00S_212" localSheetId="3">Connaissances!$B$129</definedName>
    <definedName name="_MV3TD_PT8H00M00S_215" localSheetId="3">Connaissances!$C$130</definedName>
    <definedName name="_MV3TD_PT8H00M00S_218" localSheetId="3">Connaissances!$C$134</definedName>
    <definedName name="_MV3TD_PT8H00M00S_221" localSheetId="3">Connaissances!$C$137</definedName>
    <definedName name="_MV3TD_PT8H00M00S_224" localSheetId="3">Connaissances!#REF!</definedName>
    <definedName name="_MV3TD_PT8H00M00S_227" localSheetId="3">Connaissances!#REF!</definedName>
    <definedName name="_MV3TD_PT8H00M00S_23" localSheetId="3">Connaissances!$C$11</definedName>
    <definedName name="_MV3TD_PT8H00M00S_230" localSheetId="3">Connaissances!$A$147</definedName>
    <definedName name="_MV3TD_PT8H00M00S_233" localSheetId="3">Connaissances!$B$148</definedName>
    <definedName name="_MV3TD_PT8H00M00S_236" localSheetId="3">Connaissances!$C$149</definedName>
    <definedName name="_MV3TD_PT8H00M00S_239" localSheetId="3">Connaissances!$C$153</definedName>
    <definedName name="_MV3TD_PT8H00M00S_242" localSheetId="3">Connaissances!$B$158</definedName>
    <definedName name="_MV3TD_PT8H00M00S_245" localSheetId="3">Connaissances!$C$159</definedName>
    <definedName name="_MV3TD_PT8H00M00S_248" localSheetId="3">Connaissances!$C$163</definedName>
    <definedName name="_MV3TD_PT8H00M00S_251" localSheetId="3">Connaissances!$C$161</definedName>
    <definedName name="_MV3TD_PT8H00M00S_254" localSheetId="3">Connaissances!#REF!</definedName>
    <definedName name="_MV3TD_PT8H00M00S_257" localSheetId="3">Connaissances!#REF!</definedName>
    <definedName name="_MV3TD_PT8H00M00S_26" localSheetId="3">Connaissances!$D$12</definedName>
    <definedName name="_MV3TD_PT8H00M00S_260" localSheetId="3">Connaissances!$B$166</definedName>
    <definedName name="_MV3TD_PT8H00M00S_263" localSheetId="3">Connaissances!$C$167</definedName>
    <definedName name="_MV3TD_PT8H00M00S_266" localSheetId="3">Connaissances!#REF!</definedName>
    <definedName name="_MV3TD_PT8H00M00S_269" localSheetId="3">Connaissances!#REF!</definedName>
    <definedName name="_MV3TD_PT8H00M00S_272" localSheetId="3">Connaissances!#REF!</definedName>
    <definedName name="_MV3TD_PT8H00M00S_275" localSheetId="3">Connaissances!#REF!</definedName>
    <definedName name="_MV3TD_PT8H00M00S_278" localSheetId="3">Connaissances!#REF!</definedName>
    <definedName name="_MV3TD_PT8H00M00S_281" localSheetId="3">Connaissances!#REF!</definedName>
    <definedName name="_MV3TD_PT8H00M00S_284" localSheetId="3">Connaissances!#REF!</definedName>
    <definedName name="_MV3TD_PT8H00M00S_287" localSheetId="3">Connaissances!#REF!</definedName>
    <definedName name="_MV3TD_PT8H00M00S_29" localSheetId="3">Connaissances!$D$13</definedName>
    <definedName name="_MV3TD_PT8H00M00S_290" localSheetId="3">Connaissances!#REF!</definedName>
    <definedName name="_MV3TD_PT8H00M00S_293" localSheetId="3">Connaissances!#REF!</definedName>
    <definedName name="_MV3TD_PT8H00M00S_296" localSheetId="3">Connaissances!#REF!</definedName>
    <definedName name="_MV3TD_PT8H00M00S_299" localSheetId="3">Connaissances!#REF!</definedName>
    <definedName name="_MV3TD_PT8H00M00S_302" localSheetId="3">Connaissances!#REF!</definedName>
    <definedName name="_MV3TD_PT8H00M00S_305" localSheetId="3">Connaissances!#REF!</definedName>
    <definedName name="_MV3TD_PT8H00M00S_308" localSheetId="3">Connaissances!$A$192</definedName>
    <definedName name="_MV3TD_PT8H00M00S_311" localSheetId="3">Connaissances!$B$211</definedName>
    <definedName name="_MV3TD_PT8H00M00S_314" localSheetId="3">Connaissances!$C$212</definedName>
    <definedName name="_MV3TD_PT8H00M00S_317" localSheetId="3">Connaissances!$C$217</definedName>
    <definedName name="_MV3TD_PT8H00M00S_32" localSheetId="3">Connaissances!$C$14</definedName>
    <definedName name="_MV3TD_PT8H00M00S_320" localSheetId="3">Connaissances!$C$220</definedName>
    <definedName name="_MV3TD_PT8H00M00S_323" localSheetId="3">Connaissances!$C$224</definedName>
    <definedName name="_MV3TD_PT8H00M00S_326" localSheetId="3">Connaissances!$B$200</definedName>
    <definedName name="_MV3TD_PT8H00M00S_329" localSheetId="3">Connaissances!$C$201</definedName>
    <definedName name="_MV3TD_PT8H00M00S_332" localSheetId="3">Connaissances!$C$205</definedName>
    <definedName name="_MV3TD_PT8H00M00S_335" localSheetId="3">Connaissances!#REF!</definedName>
    <definedName name="_MV3TD_PT8H00M00S_338" localSheetId="3">Connaissances!#REF!</definedName>
    <definedName name="_MV3TD_PT8H00M00S_341" localSheetId="3">Connaissances!$B$193</definedName>
    <definedName name="_MV3TD_PT8H00M00S_344" localSheetId="3">Connaissances!$C$194</definedName>
    <definedName name="_MV3TD_PT8H00M00S_347" localSheetId="3">Connaissances!$C$196</definedName>
    <definedName name="_MV3TD_PT8H00M00S_35" localSheetId="3">Connaissances!#REF!</definedName>
    <definedName name="_MV3TD_PT8H00M00S_350" localSheetId="3">Connaissances!$A$229</definedName>
    <definedName name="_MV3TD_PT8H00M00S_353" localSheetId="3">Connaissances!$B$230</definedName>
    <definedName name="_MV3TD_PT8H00M00S_356" localSheetId="3">Connaissances!#REF!</definedName>
    <definedName name="_MV3TD_PT8H00M00S_359" localSheetId="3">Connaissances!$C$234</definedName>
    <definedName name="_MV3TD_PT8H00M00S_362" localSheetId="3">Connaissances!$B$240</definedName>
    <definedName name="_MV3TD_PT8H00M00S_368" localSheetId="3">Connaissances!#REF!</definedName>
    <definedName name="_MV3TD_PT8H00M00S_38" localSheetId="3">Connaissances!#REF!</definedName>
    <definedName name="_MV3TD_PT8H00M00S_41" localSheetId="3">Connaissances!$B$19</definedName>
    <definedName name="_MV3TD_PT8H00M00S_44" localSheetId="3">Connaissances!$B$29</definedName>
    <definedName name="_MV3TD_PT8H00M00S_47" localSheetId="3">Connaissances!$C$30</definedName>
    <definedName name="_MV3TD_PT8H00M00S_5" localSheetId="3">Connaissances!$A$4</definedName>
    <definedName name="_MV3TD_PT8H00M00S_50" localSheetId="3">Connaissances!$D$32</definedName>
    <definedName name="_MV3TD_PT8H00M00S_53" localSheetId="3">Connaissances!$D$33</definedName>
    <definedName name="_MV3TD_PT8H00M00S_56" localSheetId="3">Connaissances!$D$34</definedName>
    <definedName name="_MV3TD_PT8H00M00S_59" localSheetId="3">Connaissances!#REF!</definedName>
    <definedName name="_MV3TD_PT8H00M00S_62" localSheetId="3">Connaissances!$C$36</definedName>
    <definedName name="_MV3TD_PT8H00M00S_65" localSheetId="3">Connaissances!$B$38</definedName>
    <definedName name="_MV3TD_PT8H00M00S_68" localSheetId="3">Connaissances!$B$41</definedName>
    <definedName name="_MV3TD_PT8H00M00S_71" localSheetId="3">Connaissances!$C$42</definedName>
    <definedName name="_MV3TD_PT8H00M00S_74" localSheetId="3">Connaissances!$A$52</definedName>
    <definedName name="_MV3TD_PT8H00M00S_77" localSheetId="3">Connaissances!$A$67</definedName>
    <definedName name="_MV3TD_PT8H00M00S_8" localSheetId="3">Connaissances!$B$5</definedName>
    <definedName name="_MV3TD_PT8H00M00S_80" localSheetId="3">Connaissances!#REF!</definedName>
    <definedName name="_MV3TD_PT8H00M00S_83" localSheetId="3">Connaissances!#REF!</definedName>
    <definedName name="_MV3TD_PT8H00M00S_86" localSheetId="3">Connaissances!#REF!</definedName>
    <definedName name="_MV3TD_PT8H00M00S_89" localSheetId="3">Connaissances!#REF!</definedName>
    <definedName name="_MV3TD_PT8H00M00S_92" localSheetId="3">Connaissances!#REF!</definedName>
    <definedName name="_MV3TD_PT8H00M00S_95" localSheetId="3">Connaissances!$B$64</definedName>
    <definedName name="_MV3TD_PT8H00M00S_98" localSheetId="3">Connaissances!$C$65</definedName>
    <definedName name="_MV3XX_4" localSheetId="3">Connaissances!$A$3</definedName>
    <definedName name="_Toc397246831" localSheetId="3">Connaissances!$C$163</definedName>
    <definedName name="_Toc397246847" localSheetId="3">Connaissances!$C$203</definedName>
    <definedName name="BRANCH_0" localSheetId="3">Connaissances!$A$2</definedName>
    <definedName name="BRANCH_25" localSheetId="3">Connaissances!$B$53</definedName>
    <definedName name="BRANCH_42" localSheetId="3">Connaissances!#REF!</definedName>
    <definedName name="BRANCH_50" localSheetId="3">Connaissances!$C$100</definedName>
    <definedName name="brt_6FDF8B517F664A1CA31CA4DF7B01595A" localSheetId="3">Connaissances!$D$32</definedName>
    <definedName name="_xlnm.Print_Titles" localSheetId="4">'Croisement-comp-conn'!$2:$4</definedName>
    <definedName name="OLE_LINK17" localSheetId="4">'Croisement-comp-conn'!$D$13</definedName>
    <definedName name="OLE_LINK2" localSheetId="4">'Croisement-comp-conn'!$D$8</definedName>
    <definedName name="OLE_LINK4" localSheetId="4">'Croisement-comp-conn'!$D$11</definedName>
    <definedName name="OLE_LINK8" localSheetId="4">'Croisement-comp-conn'!$D$10</definedName>
  </definedNames>
  <calcPr calcId="162913"/>
</workbook>
</file>

<file path=xl/calcChain.xml><?xml version="1.0" encoding="utf-8"?>
<calcChain xmlns="http://schemas.openxmlformats.org/spreadsheetml/2006/main">
  <c r="N2" i="103" l="1"/>
  <c r="B2" i="103" a="1"/>
  <c r="B2" i="103" s="1"/>
  <c r="B2" i="113" a="1"/>
  <c r="B2" i="113" s="1"/>
  <c r="Q2" i="113"/>
  <c r="Q2" i="107" l="1"/>
  <c r="B2" i="107"/>
  <c r="N2" i="15"/>
  <c r="B2" i="15"/>
  <c r="N2" i="104"/>
  <c r="B2" i="104"/>
  <c r="N2" i="102"/>
  <c r="B2" i="102"/>
  <c r="N2" i="105"/>
  <c r="B2" i="105"/>
  <c r="N2" i="101"/>
  <c r="B2" i="101"/>
  <c r="AA83" i="113"/>
  <c r="O83" i="113"/>
  <c r="C83" i="113"/>
  <c r="AA82" i="113"/>
  <c r="O82" i="113"/>
  <c r="C82" i="113"/>
  <c r="AA81" i="113"/>
  <c r="O81" i="113"/>
  <c r="C81" i="113"/>
  <c r="AA80" i="113"/>
  <c r="O80" i="113"/>
  <c r="C80" i="113"/>
  <c r="AA79" i="113"/>
  <c r="O79" i="113"/>
  <c r="C79" i="113"/>
  <c r="AA78" i="113"/>
  <c r="O78" i="113"/>
  <c r="C78" i="113"/>
  <c r="AA77" i="113"/>
  <c r="O77" i="113"/>
  <c r="C77" i="113"/>
  <c r="AA72" i="113"/>
  <c r="O72" i="113"/>
  <c r="C72" i="113"/>
  <c r="AA71" i="113"/>
  <c r="O71" i="113"/>
  <c r="C71" i="113"/>
  <c r="AA70" i="113"/>
  <c r="O70" i="113"/>
  <c r="C70" i="113"/>
  <c r="AA69" i="113"/>
  <c r="O69" i="113"/>
  <c r="C69" i="113"/>
  <c r="AA68" i="113"/>
  <c r="O68" i="113"/>
  <c r="C68" i="113"/>
  <c r="AA67" i="113"/>
  <c r="O67" i="113"/>
  <c r="C67" i="113"/>
  <c r="AA66" i="113"/>
  <c r="O66" i="113"/>
  <c r="C66" i="113"/>
  <c r="AA61" i="113"/>
  <c r="O61" i="113"/>
  <c r="C61" i="113"/>
  <c r="AA60" i="113"/>
  <c r="O60" i="113"/>
  <c r="C60" i="113"/>
  <c r="AA59" i="113"/>
  <c r="O59" i="113"/>
  <c r="C59" i="113"/>
  <c r="AA58" i="113"/>
  <c r="O58" i="113"/>
  <c r="C58" i="113"/>
  <c r="AA57" i="113"/>
  <c r="O57" i="113"/>
  <c r="C57" i="113"/>
  <c r="AA56" i="113"/>
  <c r="O56" i="113"/>
  <c r="C56" i="113"/>
  <c r="AA55" i="113"/>
  <c r="O55" i="113"/>
  <c r="C55" i="113"/>
  <c r="AM57" i="88"/>
  <c r="AL57" i="88"/>
  <c r="AK57" i="88"/>
  <c r="AJ57" i="88"/>
  <c r="AI57" i="88"/>
  <c r="AH57" i="88"/>
  <c r="AG57" i="88"/>
  <c r="AF57" i="88"/>
  <c r="AE57" i="88"/>
  <c r="AD57" i="88"/>
  <c r="AC57" i="88"/>
  <c r="AB57" i="88"/>
  <c r="AA57" i="88"/>
  <c r="Z57" i="88"/>
  <c r="Y57" i="88"/>
  <c r="X57" i="88"/>
  <c r="W57" i="88"/>
  <c r="V57" i="88"/>
  <c r="U57" i="88"/>
  <c r="T57" i="88"/>
  <c r="S57" i="88"/>
  <c r="R57" i="88"/>
  <c r="Q57" i="88"/>
  <c r="P57" i="88"/>
  <c r="O57" i="88"/>
  <c r="N57" i="88"/>
  <c r="M57" i="88"/>
  <c r="L57" i="88"/>
  <c r="K57" i="88"/>
  <c r="J57" i="88"/>
  <c r="AM56" i="88"/>
  <c r="AL56" i="88"/>
  <c r="AK56" i="88"/>
  <c r="AJ56" i="88"/>
  <c r="AI56" i="88"/>
  <c r="AH56" i="88"/>
  <c r="AG56" i="88"/>
  <c r="AF56" i="88"/>
  <c r="AE56" i="88"/>
  <c r="AD56" i="88"/>
  <c r="AC56" i="88"/>
  <c r="AB56" i="88"/>
  <c r="AA56" i="88"/>
  <c r="Z56" i="88"/>
  <c r="Y56" i="88"/>
  <c r="X56" i="88"/>
  <c r="W56" i="88"/>
  <c r="V56" i="88"/>
  <c r="U56" i="88"/>
  <c r="T56" i="88"/>
  <c r="S56" i="88"/>
  <c r="R56" i="88"/>
  <c r="Q56" i="88"/>
  <c r="P56" i="88"/>
  <c r="O56" i="88"/>
  <c r="N56" i="88"/>
  <c r="M56" i="88"/>
  <c r="L56" i="88"/>
  <c r="K56" i="88"/>
  <c r="J56" i="88"/>
  <c r="AM55" i="88"/>
  <c r="AL55" i="88"/>
  <c r="AK55" i="88"/>
  <c r="AJ55" i="88"/>
  <c r="AI55" i="88"/>
  <c r="AH55" i="88"/>
  <c r="AG55" i="88"/>
  <c r="AF55" i="88"/>
  <c r="AE55" i="88"/>
  <c r="AD55" i="88"/>
  <c r="AC55" i="88"/>
  <c r="AB55" i="88"/>
  <c r="AA55" i="88"/>
  <c r="Z55" i="88"/>
  <c r="Y55" i="88"/>
  <c r="X55" i="88"/>
  <c r="W55" i="88"/>
  <c r="V55" i="88"/>
  <c r="U55" i="88"/>
  <c r="T55" i="88"/>
  <c r="S55" i="88"/>
  <c r="R55" i="88"/>
  <c r="Q55" i="88"/>
  <c r="P55" i="88"/>
  <c r="O55" i="88"/>
  <c r="N55" i="88"/>
  <c r="M55" i="88"/>
  <c r="L55" i="88"/>
  <c r="K55" i="88"/>
  <c r="I55" i="88" s="1"/>
  <c r="J55" i="88"/>
  <c r="AM54" i="88"/>
  <c r="AL54" i="88"/>
  <c r="AK54" i="88"/>
  <c r="AJ54" i="88"/>
  <c r="AI54" i="88"/>
  <c r="AH54" i="88"/>
  <c r="AG54" i="88"/>
  <c r="AF54" i="88"/>
  <c r="AE54" i="88"/>
  <c r="AD54" i="88"/>
  <c r="AC54" i="88"/>
  <c r="AB54" i="88"/>
  <c r="AA54" i="88"/>
  <c r="Z54" i="88"/>
  <c r="Y54" i="88"/>
  <c r="X54" i="88"/>
  <c r="W54" i="88"/>
  <c r="V54" i="88"/>
  <c r="U54" i="88"/>
  <c r="T54" i="88"/>
  <c r="S54" i="88"/>
  <c r="R54" i="88"/>
  <c r="Q54" i="88"/>
  <c r="P54" i="88"/>
  <c r="O54" i="88"/>
  <c r="N54" i="88"/>
  <c r="M54" i="88"/>
  <c r="L54" i="88"/>
  <c r="K54" i="88"/>
  <c r="J54" i="88"/>
  <c r="AM53" i="88"/>
  <c r="AL53" i="88"/>
  <c r="AK53" i="88"/>
  <c r="AJ53" i="88"/>
  <c r="AI53" i="88"/>
  <c r="AH53" i="88"/>
  <c r="AG53" i="88"/>
  <c r="AF53" i="88"/>
  <c r="AE53" i="88"/>
  <c r="AD53" i="88"/>
  <c r="AC53" i="88"/>
  <c r="AB53" i="88"/>
  <c r="AA53" i="88"/>
  <c r="Z53" i="88"/>
  <c r="Y53" i="88"/>
  <c r="X53" i="88"/>
  <c r="W53" i="88"/>
  <c r="V53" i="88"/>
  <c r="U53" i="88"/>
  <c r="T53" i="88"/>
  <c r="S53" i="88"/>
  <c r="R53" i="88"/>
  <c r="Q53" i="88"/>
  <c r="P53" i="88"/>
  <c r="O53" i="88"/>
  <c r="N53" i="88"/>
  <c r="M53" i="88"/>
  <c r="L53" i="88"/>
  <c r="K53" i="88"/>
  <c r="J53" i="88"/>
  <c r="AM52" i="88"/>
  <c r="AL52" i="88"/>
  <c r="AK52" i="88"/>
  <c r="AJ52" i="88"/>
  <c r="AI52" i="88"/>
  <c r="AH52" i="88"/>
  <c r="AG52" i="88"/>
  <c r="AF52" i="88"/>
  <c r="AE52" i="88"/>
  <c r="AD52" i="88"/>
  <c r="AC52" i="88"/>
  <c r="AB52" i="88"/>
  <c r="AA52" i="88"/>
  <c r="Z52" i="88"/>
  <c r="Y52" i="88"/>
  <c r="X52" i="88"/>
  <c r="W52" i="88"/>
  <c r="V52" i="88"/>
  <c r="U52" i="88"/>
  <c r="T52" i="88"/>
  <c r="S52" i="88"/>
  <c r="R52" i="88"/>
  <c r="Q52" i="88"/>
  <c r="P52" i="88"/>
  <c r="O52" i="88"/>
  <c r="N52" i="88"/>
  <c r="M52" i="88"/>
  <c r="L52" i="88"/>
  <c r="K52" i="88"/>
  <c r="J52" i="88"/>
  <c r="AM51" i="88"/>
  <c r="AL51" i="88"/>
  <c r="AK51" i="88"/>
  <c r="AJ51" i="88"/>
  <c r="AI51" i="88"/>
  <c r="AH51" i="88"/>
  <c r="AG51" i="88"/>
  <c r="AF51" i="88"/>
  <c r="AE51" i="88"/>
  <c r="AD51" i="88"/>
  <c r="AC51" i="88"/>
  <c r="AB51" i="88"/>
  <c r="AA51" i="88"/>
  <c r="Z51" i="88"/>
  <c r="Y51" i="88"/>
  <c r="X51" i="88"/>
  <c r="W51" i="88"/>
  <c r="V51" i="88"/>
  <c r="U51" i="88"/>
  <c r="T51" i="88"/>
  <c r="S51" i="88"/>
  <c r="R51" i="88"/>
  <c r="Q51" i="88"/>
  <c r="P51" i="88"/>
  <c r="O51" i="88"/>
  <c r="N51" i="88"/>
  <c r="M51" i="88"/>
  <c r="L51" i="88"/>
  <c r="K51" i="88"/>
  <c r="J51" i="88"/>
  <c r="AM50" i="88"/>
  <c r="AL50" i="88"/>
  <c r="AK50" i="88"/>
  <c r="AJ50" i="88"/>
  <c r="AI50" i="88"/>
  <c r="AH50" i="88"/>
  <c r="AG50" i="88"/>
  <c r="AF50" i="88"/>
  <c r="AE50" i="88"/>
  <c r="AD50" i="88"/>
  <c r="AC50" i="88"/>
  <c r="AB50" i="88"/>
  <c r="AA50" i="88"/>
  <c r="Z50" i="88"/>
  <c r="Y50" i="88"/>
  <c r="X50" i="88"/>
  <c r="W50" i="88"/>
  <c r="V50" i="88"/>
  <c r="U50" i="88"/>
  <c r="T50" i="88"/>
  <c r="S50" i="88"/>
  <c r="R50" i="88"/>
  <c r="Q50" i="88"/>
  <c r="P50" i="88"/>
  <c r="O50" i="88"/>
  <c r="N50" i="88"/>
  <c r="M50" i="88"/>
  <c r="L50" i="88"/>
  <c r="K50" i="88"/>
  <c r="J50" i="88"/>
  <c r="AM49" i="88"/>
  <c r="AL49" i="88"/>
  <c r="AK49" i="88"/>
  <c r="AJ49" i="88"/>
  <c r="AI49" i="88"/>
  <c r="AH49" i="88"/>
  <c r="AG49" i="88"/>
  <c r="AF49" i="88"/>
  <c r="AE49" i="88"/>
  <c r="AD49" i="88"/>
  <c r="AC49" i="88"/>
  <c r="AB49" i="88"/>
  <c r="AA49" i="88"/>
  <c r="Z49" i="88"/>
  <c r="Y49" i="88"/>
  <c r="X49" i="88"/>
  <c r="W49" i="88"/>
  <c r="V49" i="88"/>
  <c r="U49" i="88"/>
  <c r="T49" i="88"/>
  <c r="S49" i="88"/>
  <c r="R49" i="88"/>
  <c r="Q49" i="88"/>
  <c r="P49" i="88"/>
  <c r="O49" i="88"/>
  <c r="N49" i="88"/>
  <c r="M49" i="88"/>
  <c r="L49" i="88"/>
  <c r="K49" i="88"/>
  <c r="J49" i="88"/>
  <c r="AM48" i="88"/>
  <c r="AL48" i="88"/>
  <c r="AK48" i="88"/>
  <c r="AJ48" i="88"/>
  <c r="AI48" i="88"/>
  <c r="AH48" i="88"/>
  <c r="AG48" i="88"/>
  <c r="AF48" i="88"/>
  <c r="AE48" i="88"/>
  <c r="AD48" i="88"/>
  <c r="AC48" i="88"/>
  <c r="AB48" i="88"/>
  <c r="AA48" i="88"/>
  <c r="Z48" i="88"/>
  <c r="Y48" i="88"/>
  <c r="X48" i="88"/>
  <c r="W48" i="88"/>
  <c r="V48" i="88"/>
  <c r="U48" i="88"/>
  <c r="T48" i="88"/>
  <c r="S48" i="88"/>
  <c r="R48" i="88"/>
  <c r="Q48" i="88"/>
  <c r="P48" i="88"/>
  <c r="O48" i="88"/>
  <c r="N48" i="88"/>
  <c r="M48" i="88"/>
  <c r="L48" i="88"/>
  <c r="K48" i="88"/>
  <c r="J48" i="88"/>
  <c r="AM47" i="88"/>
  <c r="AL47" i="88"/>
  <c r="AK47" i="88"/>
  <c r="AJ47" i="88"/>
  <c r="AI47" i="88"/>
  <c r="AH47" i="88"/>
  <c r="AG47" i="88"/>
  <c r="AF47" i="88"/>
  <c r="AE47" i="88"/>
  <c r="AD47" i="88"/>
  <c r="AC47" i="88"/>
  <c r="AB47" i="88"/>
  <c r="AA47" i="88"/>
  <c r="Z47" i="88"/>
  <c r="Y47" i="88"/>
  <c r="X47" i="88"/>
  <c r="W47" i="88"/>
  <c r="V47" i="88"/>
  <c r="U47" i="88"/>
  <c r="T47" i="88"/>
  <c r="S47" i="88"/>
  <c r="R47" i="88"/>
  <c r="Q47" i="88"/>
  <c r="P47" i="88"/>
  <c r="O47" i="88"/>
  <c r="N47" i="88"/>
  <c r="M47" i="88"/>
  <c r="L47" i="88"/>
  <c r="K47" i="88"/>
  <c r="J47" i="88"/>
  <c r="AM46" i="88"/>
  <c r="AL46" i="88"/>
  <c r="AK46" i="88"/>
  <c r="AJ46" i="88"/>
  <c r="AI46" i="88"/>
  <c r="AH46" i="88"/>
  <c r="AG46" i="88"/>
  <c r="AF46" i="88"/>
  <c r="AE46" i="88"/>
  <c r="AD46" i="88"/>
  <c r="AC46" i="88"/>
  <c r="AB46" i="88"/>
  <c r="AA46" i="88"/>
  <c r="Z46" i="88"/>
  <c r="Y46" i="88"/>
  <c r="X46" i="88"/>
  <c r="W46" i="88"/>
  <c r="V46" i="88"/>
  <c r="U46" i="88"/>
  <c r="T46" i="88"/>
  <c r="S46" i="88"/>
  <c r="R46" i="88"/>
  <c r="Q46" i="88"/>
  <c r="P46" i="88"/>
  <c r="O46" i="88"/>
  <c r="N46" i="88"/>
  <c r="M46" i="88"/>
  <c r="L46" i="88"/>
  <c r="K46" i="88"/>
  <c r="J46" i="88"/>
  <c r="AM45" i="88"/>
  <c r="AL45" i="88"/>
  <c r="AK45" i="88"/>
  <c r="AJ45" i="88"/>
  <c r="AI45" i="88"/>
  <c r="AH45" i="88"/>
  <c r="AG45" i="88"/>
  <c r="AF45" i="88"/>
  <c r="AE45" i="88"/>
  <c r="AD45" i="88"/>
  <c r="AC45" i="88"/>
  <c r="AB45" i="88"/>
  <c r="AA45" i="88"/>
  <c r="Z45" i="88"/>
  <c r="Y45" i="88"/>
  <c r="X45" i="88"/>
  <c r="W45" i="88"/>
  <c r="V45" i="88"/>
  <c r="U45" i="88"/>
  <c r="T45" i="88"/>
  <c r="S45" i="88"/>
  <c r="R45" i="88"/>
  <c r="Q45" i="88"/>
  <c r="P45" i="88"/>
  <c r="O45" i="88"/>
  <c r="N45" i="88"/>
  <c r="M45" i="88"/>
  <c r="L45" i="88"/>
  <c r="K45" i="88"/>
  <c r="J45" i="88"/>
  <c r="AM44" i="88"/>
  <c r="AL44" i="88"/>
  <c r="AK44" i="88"/>
  <c r="AJ44" i="88"/>
  <c r="AI44" i="88"/>
  <c r="AH44" i="88"/>
  <c r="AG44" i="88"/>
  <c r="AF44" i="88"/>
  <c r="AE44" i="88"/>
  <c r="AD44" i="88"/>
  <c r="AC44" i="88"/>
  <c r="AB44" i="88"/>
  <c r="AA44" i="88"/>
  <c r="Z44" i="88"/>
  <c r="Y44" i="88"/>
  <c r="X44" i="88"/>
  <c r="W44" i="88"/>
  <c r="V44" i="88"/>
  <c r="U44" i="88"/>
  <c r="T44" i="88"/>
  <c r="S44" i="88"/>
  <c r="R44" i="88"/>
  <c r="Q44" i="88"/>
  <c r="P44" i="88"/>
  <c r="O44" i="88"/>
  <c r="N44" i="88"/>
  <c r="M44" i="88"/>
  <c r="L44" i="88"/>
  <c r="K44" i="88"/>
  <c r="J44" i="88"/>
  <c r="AM43" i="88"/>
  <c r="AL43" i="88"/>
  <c r="AK43" i="88"/>
  <c r="AJ43" i="88"/>
  <c r="AI43" i="88"/>
  <c r="AH43" i="88"/>
  <c r="AG43" i="88"/>
  <c r="AF43" i="88"/>
  <c r="AE43" i="88"/>
  <c r="AD43" i="88"/>
  <c r="AC43" i="88"/>
  <c r="AB43" i="88"/>
  <c r="AA43" i="88"/>
  <c r="Z43" i="88"/>
  <c r="Y43" i="88"/>
  <c r="X43" i="88"/>
  <c r="W43" i="88"/>
  <c r="V43" i="88"/>
  <c r="U43" i="88"/>
  <c r="T43" i="88"/>
  <c r="S43" i="88"/>
  <c r="R43" i="88"/>
  <c r="Q43" i="88"/>
  <c r="P43" i="88"/>
  <c r="O43" i="88"/>
  <c r="N43" i="88"/>
  <c r="M43" i="88"/>
  <c r="L43" i="88"/>
  <c r="K43" i="88"/>
  <c r="J43" i="88"/>
  <c r="AM42" i="88"/>
  <c r="AL42" i="88"/>
  <c r="AK42" i="88"/>
  <c r="AJ42" i="88"/>
  <c r="AI42" i="88"/>
  <c r="AH42" i="88"/>
  <c r="AG42" i="88"/>
  <c r="AF42" i="88"/>
  <c r="AE42" i="88"/>
  <c r="AD42" i="88"/>
  <c r="AC42" i="88"/>
  <c r="AB42" i="88"/>
  <c r="AA42" i="88"/>
  <c r="Z42" i="88"/>
  <c r="Y42" i="88"/>
  <c r="X42" i="88"/>
  <c r="W42" i="88"/>
  <c r="V42" i="88"/>
  <c r="U42" i="88"/>
  <c r="T42" i="88"/>
  <c r="S42" i="88"/>
  <c r="R42" i="88"/>
  <c r="Q42" i="88"/>
  <c r="P42" i="88"/>
  <c r="O42" i="88"/>
  <c r="N42" i="88"/>
  <c r="M42" i="88"/>
  <c r="L42" i="88"/>
  <c r="K42" i="88"/>
  <c r="J42" i="88"/>
  <c r="AM41" i="88"/>
  <c r="AL41" i="88"/>
  <c r="AK41" i="88"/>
  <c r="AJ41" i="88"/>
  <c r="AI41" i="88"/>
  <c r="AH41" i="88"/>
  <c r="AG41" i="88"/>
  <c r="AF41" i="88"/>
  <c r="AE41" i="88"/>
  <c r="AD41" i="88"/>
  <c r="AC41" i="88"/>
  <c r="AB41" i="88"/>
  <c r="AA41" i="88"/>
  <c r="Z41" i="88"/>
  <c r="Y41" i="88"/>
  <c r="X41" i="88"/>
  <c r="W41" i="88"/>
  <c r="V41" i="88"/>
  <c r="U41" i="88"/>
  <c r="T41" i="88"/>
  <c r="S41" i="88"/>
  <c r="R41" i="88"/>
  <c r="Q41" i="88"/>
  <c r="P41" i="88"/>
  <c r="O41" i="88"/>
  <c r="N41" i="88"/>
  <c r="M41" i="88"/>
  <c r="L41" i="88"/>
  <c r="K41" i="88"/>
  <c r="J41" i="88"/>
  <c r="AM40" i="88"/>
  <c r="AL40" i="88"/>
  <c r="AK40" i="88"/>
  <c r="AJ40" i="88"/>
  <c r="AI40" i="88"/>
  <c r="AH40" i="88"/>
  <c r="AG40" i="88"/>
  <c r="AF40" i="88"/>
  <c r="AE40" i="88"/>
  <c r="AD40" i="88"/>
  <c r="AC40" i="88"/>
  <c r="AB40" i="88"/>
  <c r="AA40" i="88"/>
  <c r="Z40" i="88"/>
  <c r="Y40" i="88"/>
  <c r="X40" i="88"/>
  <c r="W40" i="88"/>
  <c r="V40" i="88"/>
  <c r="U40" i="88"/>
  <c r="T40" i="88"/>
  <c r="S40" i="88"/>
  <c r="R40" i="88"/>
  <c r="Q40" i="88"/>
  <c r="P40" i="88"/>
  <c r="O40" i="88"/>
  <c r="N40" i="88"/>
  <c r="M40" i="88"/>
  <c r="L40" i="88"/>
  <c r="K40" i="88"/>
  <c r="J40" i="88"/>
  <c r="AM39" i="88"/>
  <c r="AL39" i="88"/>
  <c r="AK39" i="88"/>
  <c r="AJ39" i="88"/>
  <c r="AI39" i="88"/>
  <c r="AH39" i="88"/>
  <c r="AG39" i="88"/>
  <c r="AF39" i="88"/>
  <c r="AE39" i="88"/>
  <c r="AD39" i="88"/>
  <c r="AC39" i="88"/>
  <c r="AB39" i="88"/>
  <c r="AA39" i="88"/>
  <c r="Z39" i="88"/>
  <c r="Y39" i="88"/>
  <c r="X39" i="88"/>
  <c r="W39" i="88"/>
  <c r="V39" i="88"/>
  <c r="U39" i="88"/>
  <c r="T39" i="88"/>
  <c r="S39" i="88"/>
  <c r="R39" i="88"/>
  <c r="Q39" i="88"/>
  <c r="P39" i="88"/>
  <c r="O39" i="88"/>
  <c r="N39" i="88"/>
  <c r="M39" i="88"/>
  <c r="L39" i="88"/>
  <c r="K39" i="88"/>
  <c r="J39" i="88"/>
  <c r="AM38" i="88"/>
  <c r="AL38" i="88"/>
  <c r="AK38" i="88"/>
  <c r="AJ38" i="88"/>
  <c r="AI38" i="88"/>
  <c r="AH38" i="88"/>
  <c r="AG38" i="88"/>
  <c r="AF38" i="88"/>
  <c r="AE38" i="88"/>
  <c r="AD38" i="88"/>
  <c r="AC38" i="88"/>
  <c r="AB38" i="88"/>
  <c r="AA38" i="88"/>
  <c r="Z38" i="88"/>
  <c r="Y38" i="88"/>
  <c r="X38" i="88"/>
  <c r="W38" i="88"/>
  <c r="V38" i="88"/>
  <c r="U38" i="88"/>
  <c r="T38" i="88"/>
  <c r="S38" i="88"/>
  <c r="R38" i="88"/>
  <c r="Q38" i="88"/>
  <c r="P38" i="88"/>
  <c r="O38" i="88"/>
  <c r="N38" i="88"/>
  <c r="M38" i="88"/>
  <c r="L38" i="88"/>
  <c r="K38" i="88"/>
  <c r="J38" i="88"/>
  <c r="AM37" i="88"/>
  <c r="AL37" i="88"/>
  <c r="AK37" i="88"/>
  <c r="AJ37" i="88"/>
  <c r="AI37" i="88"/>
  <c r="AH37" i="88"/>
  <c r="AG37" i="88"/>
  <c r="AF37" i="88"/>
  <c r="AE37" i="88"/>
  <c r="AD37" i="88"/>
  <c r="AC37" i="88"/>
  <c r="AB37" i="88"/>
  <c r="AA37" i="88"/>
  <c r="Z37" i="88"/>
  <c r="Y37" i="88"/>
  <c r="X37" i="88"/>
  <c r="W37" i="88"/>
  <c r="V37" i="88"/>
  <c r="U37" i="88"/>
  <c r="T37" i="88"/>
  <c r="S37" i="88"/>
  <c r="R37" i="88"/>
  <c r="Q37" i="88"/>
  <c r="P37" i="88"/>
  <c r="O37" i="88"/>
  <c r="N37" i="88"/>
  <c r="M37" i="88"/>
  <c r="L37" i="88"/>
  <c r="K37" i="88"/>
  <c r="J37" i="88"/>
  <c r="AM36" i="88"/>
  <c r="AL36" i="88"/>
  <c r="AK36" i="88"/>
  <c r="AJ36" i="88"/>
  <c r="AI36" i="88"/>
  <c r="AH36" i="88"/>
  <c r="AG36" i="88"/>
  <c r="AF36" i="88"/>
  <c r="AE36" i="88"/>
  <c r="AD36" i="88"/>
  <c r="AC36" i="88"/>
  <c r="AB36" i="88"/>
  <c r="AA36" i="88"/>
  <c r="Z36" i="88"/>
  <c r="Y36" i="88"/>
  <c r="X36" i="88"/>
  <c r="W36" i="88"/>
  <c r="V36" i="88"/>
  <c r="U36" i="88"/>
  <c r="T36" i="88"/>
  <c r="S36" i="88"/>
  <c r="R36" i="88"/>
  <c r="Q36" i="88"/>
  <c r="P36" i="88"/>
  <c r="O36" i="88"/>
  <c r="N36" i="88"/>
  <c r="M36" i="88"/>
  <c r="L36" i="88"/>
  <c r="K36" i="88"/>
  <c r="J36" i="88"/>
  <c r="AM35" i="88"/>
  <c r="AL35" i="88"/>
  <c r="AK35" i="88"/>
  <c r="AJ35" i="88"/>
  <c r="AI35" i="88"/>
  <c r="AH35" i="88"/>
  <c r="AG35" i="88"/>
  <c r="AF35" i="88"/>
  <c r="AE35" i="88"/>
  <c r="AD35" i="88"/>
  <c r="AC35" i="88"/>
  <c r="AB35" i="88"/>
  <c r="AA35" i="88"/>
  <c r="Z35" i="88"/>
  <c r="Y35" i="88"/>
  <c r="X35" i="88"/>
  <c r="W35" i="88"/>
  <c r="V35" i="88"/>
  <c r="U35" i="88"/>
  <c r="T35" i="88"/>
  <c r="S35" i="88"/>
  <c r="R35" i="88"/>
  <c r="Q35" i="88"/>
  <c r="P35" i="88"/>
  <c r="O35" i="88"/>
  <c r="N35" i="88"/>
  <c r="M35" i="88"/>
  <c r="L35" i="88"/>
  <c r="K35" i="88"/>
  <c r="J35" i="88"/>
  <c r="AM34" i="88"/>
  <c r="AL34" i="88"/>
  <c r="AK34" i="88"/>
  <c r="AJ34" i="88"/>
  <c r="AI34" i="88"/>
  <c r="AH34" i="88"/>
  <c r="AG34" i="88"/>
  <c r="AF34" i="88"/>
  <c r="AE34" i="88"/>
  <c r="AD34" i="88"/>
  <c r="AC34" i="88"/>
  <c r="AB34" i="88"/>
  <c r="AA34" i="88"/>
  <c r="Z34" i="88"/>
  <c r="Y34" i="88"/>
  <c r="X34" i="88"/>
  <c r="W34" i="88"/>
  <c r="V34" i="88"/>
  <c r="U34" i="88"/>
  <c r="T34" i="88"/>
  <c r="S34" i="88"/>
  <c r="R34" i="88"/>
  <c r="Q34" i="88"/>
  <c r="P34" i="88"/>
  <c r="O34" i="88"/>
  <c r="N34" i="88"/>
  <c r="M34" i="88"/>
  <c r="L34" i="88"/>
  <c r="K34" i="88"/>
  <c r="J34" i="88"/>
  <c r="AM33" i="88"/>
  <c r="AL33" i="88"/>
  <c r="AK33" i="88"/>
  <c r="AJ33" i="88"/>
  <c r="AI33" i="88"/>
  <c r="AH33" i="88"/>
  <c r="AG33" i="88"/>
  <c r="AF33" i="88"/>
  <c r="AE33" i="88"/>
  <c r="AD33" i="88"/>
  <c r="AC33" i="88"/>
  <c r="AB33" i="88"/>
  <c r="AA33" i="88"/>
  <c r="Z33" i="88"/>
  <c r="Y33" i="88"/>
  <c r="X33" i="88"/>
  <c r="W33" i="88"/>
  <c r="V33" i="88"/>
  <c r="U33" i="88"/>
  <c r="T33" i="88"/>
  <c r="S33" i="88"/>
  <c r="R33" i="88"/>
  <c r="Q33" i="88"/>
  <c r="P33" i="88"/>
  <c r="O33" i="88"/>
  <c r="N33" i="88"/>
  <c r="M33" i="88"/>
  <c r="L33" i="88"/>
  <c r="K33" i="88"/>
  <c r="J33" i="88"/>
  <c r="AM32" i="88"/>
  <c r="AL32" i="88"/>
  <c r="AK32" i="88"/>
  <c r="AJ32" i="88"/>
  <c r="AI32" i="88"/>
  <c r="AH32" i="88"/>
  <c r="AG32" i="88"/>
  <c r="AF32" i="88"/>
  <c r="AE32" i="88"/>
  <c r="AD32" i="88"/>
  <c r="AC32" i="88"/>
  <c r="AB32" i="88"/>
  <c r="AA32" i="88"/>
  <c r="Z32" i="88"/>
  <c r="Y32" i="88"/>
  <c r="X32" i="88"/>
  <c r="W32" i="88"/>
  <c r="V32" i="88"/>
  <c r="U32" i="88"/>
  <c r="T32" i="88"/>
  <c r="S32" i="88"/>
  <c r="R32" i="88"/>
  <c r="Q32" i="88"/>
  <c r="P32" i="88"/>
  <c r="O32" i="88"/>
  <c r="N32" i="88"/>
  <c r="M32" i="88"/>
  <c r="L32" i="88"/>
  <c r="K32" i="88"/>
  <c r="J32" i="88"/>
  <c r="AM31" i="88"/>
  <c r="AL31" i="88"/>
  <c r="AK31" i="88"/>
  <c r="AJ31" i="88"/>
  <c r="AI31" i="88"/>
  <c r="AH31" i="88"/>
  <c r="AG31" i="88"/>
  <c r="AF31" i="88"/>
  <c r="AE31" i="88"/>
  <c r="AD31" i="88"/>
  <c r="AC31" i="88"/>
  <c r="AB31" i="88"/>
  <c r="AA31" i="88"/>
  <c r="Z31" i="88"/>
  <c r="Y31" i="88"/>
  <c r="X31" i="88"/>
  <c r="W31" i="88"/>
  <c r="V31" i="88"/>
  <c r="U31" i="88"/>
  <c r="T31" i="88"/>
  <c r="S31" i="88"/>
  <c r="R31" i="88"/>
  <c r="Q31" i="88"/>
  <c r="P31" i="88"/>
  <c r="O31" i="88"/>
  <c r="N31" i="88"/>
  <c r="M31" i="88"/>
  <c r="L31" i="88"/>
  <c r="K31" i="88"/>
  <c r="J31" i="88"/>
  <c r="AM30" i="88"/>
  <c r="AL30" i="88"/>
  <c r="AK30" i="88"/>
  <c r="AJ30" i="88"/>
  <c r="AI30" i="88"/>
  <c r="AH30" i="88"/>
  <c r="AG30" i="88"/>
  <c r="AF30" i="88"/>
  <c r="AE30" i="88"/>
  <c r="AD30" i="88"/>
  <c r="AC30" i="88"/>
  <c r="AB30" i="88"/>
  <c r="AA30" i="88"/>
  <c r="Z30" i="88"/>
  <c r="Y30" i="88"/>
  <c r="X30" i="88"/>
  <c r="W30" i="88"/>
  <c r="V30" i="88"/>
  <c r="U30" i="88"/>
  <c r="T30" i="88"/>
  <c r="S30" i="88"/>
  <c r="R30" i="88"/>
  <c r="Q30" i="88"/>
  <c r="P30" i="88"/>
  <c r="O30" i="88"/>
  <c r="N30" i="88"/>
  <c r="M30" i="88"/>
  <c r="L30" i="88"/>
  <c r="K30" i="88"/>
  <c r="J30" i="88"/>
  <c r="AM29" i="88"/>
  <c r="AL29" i="88"/>
  <c r="AK29" i="88"/>
  <c r="AJ29" i="88"/>
  <c r="AI29" i="88"/>
  <c r="AH29" i="88"/>
  <c r="AG29" i="88"/>
  <c r="AF29" i="88"/>
  <c r="AE29" i="88"/>
  <c r="AD29" i="88"/>
  <c r="AC29" i="88"/>
  <c r="AB29" i="88"/>
  <c r="AA29" i="88"/>
  <c r="Z29" i="88"/>
  <c r="Y29" i="88"/>
  <c r="X29" i="88"/>
  <c r="W29" i="88"/>
  <c r="V29" i="88"/>
  <c r="U29" i="88"/>
  <c r="T29" i="88"/>
  <c r="S29" i="88"/>
  <c r="R29" i="88"/>
  <c r="Q29" i="88"/>
  <c r="P29" i="88"/>
  <c r="O29" i="88"/>
  <c r="N29" i="88"/>
  <c r="M29" i="88"/>
  <c r="L29" i="88"/>
  <c r="K29" i="88"/>
  <c r="J29" i="88"/>
  <c r="AM28" i="88"/>
  <c r="AL28" i="88"/>
  <c r="AK28" i="88"/>
  <c r="AJ28" i="88"/>
  <c r="AI28" i="88"/>
  <c r="AH28" i="88"/>
  <c r="AG28" i="88"/>
  <c r="AF28" i="88"/>
  <c r="AE28" i="88"/>
  <c r="AD28" i="88"/>
  <c r="AC28" i="88"/>
  <c r="AB28" i="88"/>
  <c r="AA28" i="88"/>
  <c r="Z28" i="88"/>
  <c r="Y28" i="88"/>
  <c r="X28" i="88"/>
  <c r="W28" i="88"/>
  <c r="V28" i="88"/>
  <c r="U28" i="88"/>
  <c r="T28" i="88"/>
  <c r="S28" i="88"/>
  <c r="R28" i="88"/>
  <c r="Q28" i="88"/>
  <c r="P28" i="88"/>
  <c r="O28" i="88"/>
  <c r="N28" i="88"/>
  <c r="M28" i="88"/>
  <c r="L28" i="88"/>
  <c r="K28" i="88"/>
  <c r="J28" i="88"/>
  <c r="AM27" i="88"/>
  <c r="AL27" i="88"/>
  <c r="AK27" i="88"/>
  <c r="AJ27" i="88"/>
  <c r="AI27" i="88"/>
  <c r="AH27" i="88"/>
  <c r="AG27" i="88"/>
  <c r="AF27" i="88"/>
  <c r="AE27" i="88"/>
  <c r="AD27" i="88"/>
  <c r="AC27" i="88"/>
  <c r="AB27" i="88"/>
  <c r="AA27" i="88"/>
  <c r="Z27" i="88"/>
  <c r="Y27" i="88"/>
  <c r="X27" i="88"/>
  <c r="W27" i="88"/>
  <c r="V27" i="88"/>
  <c r="U27" i="88"/>
  <c r="T27" i="88"/>
  <c r="S27" i="88"/>
  <c r="R27" i="88"/>
  <c r="Q27" i="88"/>
  <c r="P27" i="88"/>
  <c r="O27" i="88"/>
  <c r="N27" i="88"/>
  <c r="M27" i="88"/>
  <c r="L27" i="88"/>
  <c r="K27" i="88"/>
  <c r="J27" i="88"/>
  <c r="AM26" i="88"/>
  <c r="AL26" i="88"/>
  <c r="AK26" i="88"/>
  <c r="AJ26" i="88"/>
  <c r="AI26" i="88"/>
  <c r="AH26" i="88"/>
  <c r="AG26" i="88"/>
  <c r="AF26" i="88"/>
  <c r="AE26" i="88"/>
  <c r="AD26" i="88"/>
  <c r="AC26" i="88"/>
  <c r="AB26" i="88"/>
  <c r="AA26" i="88"/>
  <c r="Z26" i="88"/>
  <c r="Y26" i="88"/>
  <c r="X26" i="88"/>
  <c r="W26" i="88"/>
  <c r="V26" i="88"/>
  <c r="U26" i="88"/>
  <c r="T26" i="88"/>
  <c r="S26" i="88"/>
  <c r="R26" i="88"/>
  <c r="Q26" i="88"/>
  <c r="P26" i="88"/>
  <c r="O26" i="88"/>
  <c r="N26" i="88"/>
  <c r="M26" i="88"/>
  <c r="L26" i="88"/>
  <c r="K26" i="88"/>
  <c r="J26" i="88"/>
  <c r="AM25" i="88"/>
  <c r="AL25" i="88"/>
  <c r="AK25" i="88"/>
  <c r="AJ25" i="88"/>
  <c r="AI25" i="88"/>
  <c r="AH25" i="88"/>
  <c r="AG25" i="88"/>
  <c r="AF25" i="88"/>
  <c r="AE25" i="88"/>
  <c r="AD25" i="88"/>
  <c r="AC25" i="88"/>
  <c r="AB25" i="88"/>
  <c r="AA25" i="88"/>
  <c r="Z25" i="88"/>
  <c r="Y25" i="88"/>
  <c r="X25" i="88"/>
  <c r="W25" i="88"/>
  <c r="V25" i="88"/>
  <c r="U25" i="88"/>
  <c r="T25" i="88"/>
  <c r="S25" i="88"/>
  <c r="R25" i="88"/>
  <c r="Q25" i="88"/>
  <c r="P25" i="88"/>
  <c r="O25" i="88"/>
  <c r="N25" i="88"/>
  <c r="M25" i="88"/>
  <c r="L25" i="88"/>
  <c r="K25" i="88"/>
  <c r="J25" i="88"/>
  <c r="AM24" i="88"/>
  <c r="AL24" i="88"/>
  <c r="AK24" i="88"/>
  <c r="AJ24" i="88"/>
  <c r="AI24" i="88"/>
  <c r="AH24" i="88"/>
  <c r="AG24" i="88"/>
  <c r="AF24" i="88"/>
  <c r="AE24" i="88"/>
  <c r="AD24" i="88"/>
  <c r="AC24" i="88"/>
  <c r="AB24" i="88"/>
  <c r="AA24" i="88"/>
  <c r="Z24" i="88"/>
  <c r="Y24" i="88"/>
  <c r="X24" i="88"/>
  <c r="W24" i="88"/>
  <c r="V24" i="88"/>
  <c r="U24" i="88"/>
  <c r="T24" i="88"/>
  <c r="S24" i="88"/>
  <c r="R24" i="88"/>
  <c r="Q24" i="88"/>
  <c r="P24" i="88"/>
  <c r="O24" i="88"/>
  <c r="N24" i="88"/>
  <c r="M24" i="88"/>
  <c r="L24" i="88"/>
  <c r="K24" i="88"/>
  <c r="J24" i="88"/>
  <c r="AM23" i="88"/>
  <c r="AL23" i="88"/>
  <c r="AK23" i="88"/>
  <c r="AJ23" i="88"/>
  <c r="AI23" i="88"/>
  <c r="AH23" i="88"/>
  <c r="AG23" i="88"/>
  <c r="AF23" i="88"/>
  <c r="AE23" i="88"/>
  <c r="AD23" i="88"/>
  <c r="AC23" i="88"/>
  <c r="AB23" i="88"/>
  <c r="AA23" i="88"/>
  <c r="Z23" i="88"/>
  <c r="Y23" i="88"/>
  <c r="X23" i="88"/>
  <c r="W23" i="88"/>
  <c r="V23" i="88"/>
  <c r="U23" i="88"/>
  <c r="T23" i="88"/>
  <c r="S23" i="88"/>
  <c r="R23" i="88"/>
  <c r="Q23" i="88"/>
  <c r="P23" i="88"/>
  <c r="O23" i="88"/>
  <c r="N23" i="88"/>
  <c r="M23" i="88"/>
  <c r="L23" i="88"/>
  <c r="K23" i="88"/>
  <c r="J23" i="88"/>
  <c r="AM22" i="88"/>
  <c r="AL22" i="88"/>
  <c r="AK22" i="88"/>
  <c r="AJ22" i="88"/>
  <c r="AI22" i="88"/>
  <c r="AH22" i="88"/>
  <c r="AG22" i="88"/>
  <c r="AF22" i="88"/>
  <c r="AE22" i="88"/>
  <c r="AD22" i="88"/>
  <c r="AC22" i="88"/>
  <c r="AB22" i="88"/>
  <c r="AA22" i="88"/>
  <c r="Z22" i="88"/>
  <c r="Y22" i="88"/>
  <c r="X22" i="88"/>
  <c r="W22" i="88"/>
  <c r="V22" i="88"/>
  <c r="U22" i="88"/>
  <c r="T22" i="88"/>
  <c r="S22" i="88"/>
  <c r="R22" i="88"/>
  <c r="Q22" i="88"/>
  <c r="P22" i="88"/>
  <c r="O22" i="88"/>
  <c r="N22" i="88"/>
  <c r="M22" i="88"/>
  <c r="L22" i="88"/>
  <c r="K22" i="88"/>
  <c r="J22" i="88"/>
  <c r="AM21" i="88"/>
  <c r="AL21" i="88"/>
  <c r="AK21" i="88"/>
  <c r="AJ21" i="88"/>
  <c r="AI21" i="88"/>
  <c r="AH21" i="88"/>
  <c r="AG21" i="88"/>
  <c r="AF21" i="88"/>
  <c r="AE21" i="88"/>
  <c r="AD21" i="88"/>
  <c r="AC21" i="88"/>
  <c r="AB21" i="88"/>
  <c r="AA21" i="88"/>
  <c r="Z21" i="88"/>
  <c r="Y21" i="88"/>
  <c r="X21" i="88"/>
  <c r="W21" i="88"/>
  <c r="V21" i="88"/>
  <c r="U21" i="88"/>
  <c r="T21" i="88"/>
  <c r="S21" i="88"/>
  <c r="R21" i="88"/>
  <c r="Q21" i="88"/>
  <c r="P21" i="88"/>
  <c r="O21" i="88"/>
  <c r="N21" i="88"/>
  <c r="M21" i="88"/>
  <c r="L21" i="88"/>
  <c r="K21" i="88"/>
  <c r="J21" i="88"/>
  <c r="AM20" i="88"/>
  <c r="AL20" i="88"/>
  <c r="AK20" i="88"/>
  <c r="AJ20" i="88"/>
  <c r="AI20" i="88"/>
  <c r="AH20" i="88"/>
  <c r="AG20" i="88"/>
  <c r="AF20" i="88"/>
  <c r="AE20" i="88"/>
  <c r="AD20" i="88"/>
  <c r="AC20" i="88"/>
  <c r="AB20" i="88"/>
  <c r="AA20" i="88"/>
  <c r="Z20" i="88"/>
  <c r="Y20" i="88"/>
  <c r="X20" i="88"/>
  <c r="W20" i="88"/>
  <c r="V20" i="88"/>
  <c r="U20" i="88"/>
  <c r="T20" i="88"/>
  <c r="S20" i="88"/>
  <c r="R20" i="88"/>
  <c r="Q20" i="88"/>
  <c r="P20" i="88"/>
  <c r="O20" i="88"/>
  <c r="N20" i="88"/>
  <c r="M20" i="88"/>
  <c r="L20" i="88"/>
  <c r="K20" i="88"/>
  <c r="J20" i="88"/>
  <c r="AM19" i="88"/>
  <c r="AL19" i="88"/>
  <c r="AK19" i="88"/>
  <c r="AJ19" i="88"/>
  <c r="AI19" i="88"/>
  <c r="AH19" i="88"/>
  <c r="AG19" i="88"/>
  <c r="AF19" i="88"/>
  <c r="AE19" i="88"/>
  <c r="AD19" i="88"/>
  <c r="AC19" i="88"/>
  <c r="AB19" i="88"/>
  <c r="AA19" i="88"/>
  <c r="Z19" i="88"/>
  <c r="Y19" i="88"/>
  <c r="X19" i="88"/>
  <c r="W19" i="88"/>
  <c r="V19" i="88"/>
  <c r="U19" i="88"/>
  <c r="T19" i="88"/>
  <c r="S19" i="88"/>
  <c r="R19" i="88"/>
  <c r="Q19" i="88"/>
  <c r="P19" i="88"/>
  <c r="O19" i="88"/>
  <c r="N19" i="88"/>
  <c r="M19" i="88"/>
  <c r="L19" i="88"/>
  <c r="K19" i="88"/>
  <c r="J19" i="88"/>
  <c r="AM18" i="88"/>
  <c r="AL18" i="88"/>
  <c r="AK18" i="88"/>
  <c r="AJ18" i="88"/>
  <c r="AI18" i="88"/>
  <c r="AH18" i="88"/>
  <c r="AG18" i="88"/>
  <c r="AF18" i="88"/>
  <c r="AE18" i="88"/>
  <c r="AD18" i="88"/>
  <c r="AC18" i="88"/>
  <c r="AB18" i="88"/>
  <c r="AA18" i="88"/>
  <c r="Z18" i="88"/>
  <c r="Y18" i="88"/>
  <c r="X18" i="88"/>
  <c r="W18" i="88"/>
  <c r="V18" i="88"/>
  <c r="U18" i="88"/>
  <c r="T18" i="88"/>
  <c r="S18" i="88"/>
  <c r="R18" i="88"/>
  <c r="Q18" i="88"/>
  <c r="P18" i="88"/>
  <c r="O18" i="88"/>
  <c r="N18" i="88"/>
  <c r="M18" i="88"/>
  <c r="L18" i="88"/>
  <c r="K18" i="88"/>
  <c r="J18" i="88"/>
  <c r="AM17" i="88"/>
  <c r="AL17" i="88"/>
  <c r="AK17" i="88"/>
  <c r="AJ17" i="88"/>
  <c r="AI17" i="88"/>
  <c r="AH17" i="88"/>
  <c r="AG17" i="88"/>
  <c r="AF17" i="88"/>
  <c r="AE17" i="88"/>
  <c r="AD17" i="88"/>
  <c r="AC17" i="88"/>
  <c r="AB17" i="88"/>
  <c r="AA17" i="88"/>
  <c r="Z17" i="88"/>
  <c r="Y17" i="88"/>
  <c r="X17" i="88"/>
  <c r="W17" i="88"/>
  <c r="V17" i="88"/>
  <c r="U17" i="88"/>
  <c r="T17" i="88"/>
  <c r="S17" i="88"/>
  <c r="R17" i="88"/>
  <c r="Q17" i="88"/>
  <c r="P17" i="88"/>
  <c r="O17" i="88"/>
  <c r="N17" i="88"/>
  <c r="M17" i="88"/>
  <c r="L17" i="88"/>
  <c r="K17" i="88"/>
  <c r="J17" i="88"/>
  <c r="AM16" i="88"/>
  <c r="AL16" i="88"/>
  <c r="AK16" i="88"/>
  <c r="AJ16" i="88"/>
  <c r="AI16" i="88"/>
  <c r="AH16" i="88"/>
  <c r="AG16" i="88"/>
  <c r="AF16" i="88"/>
  <c r="AE16" i="88"/>
  <c r="AD16" i="88"/>
  <c r="AC16" i="88"/>
  <c r="AB16" i="88"/>
  <c r="AA16" i="88"/>
  <c r="Z16" i="88"/>
  <c r="Y16" i="88"/>
  <c r="X16" i="88"/>
  <c r="W16" i="88"/>
  <c r="V16" i="88"/>
  <c r="U16" i="88"/>
  <c r="T16" i="88"/>
  <c r="S16" i="88"/>
  <c r="R16" i="88"/>
  <c r="Q16" i="88"/>
  <c r="P16" i="88"/>
  <c r="O16" i="88"/>
  <c r="N16" i="88"/>
  <c r="M16" i="88"/>
  <c r="L16" i="88"/>
  <c r="K16" i="88"/>
  <c r="J16" i="88"/>
  <c r="AM15" i="88"/>
  <c r="AL15" i="88"/>
  <c r="AK15" i="88"/>
  <c r="AJ15" i="88"/>
  <c r="AI15" i="88"/>
  <c r="AH15" i="88"/>
  <c r="AG15" i="88"/>
  <c r="AF15" i="88"/>
  <c r="AE15" i="88"/>
  <c r="AD15" i="88"/>
  <c r="AC15" i="88"/>
  <c r="AB15" i="88"/>
  <c r="AA15" i="88"/>
  <c r="Z15" i="88"/>
  <c r="Y15" i="88"/>
  <c r="X15" i="88"/>
  <c r="W15" i="88"/>
  <c r="V15" i="88"/>
  <c r="U15" i="88"/>
  <c r="T15" i="88"/>
  <c r="S15" i="88"/>
  <c r="R15" i="88"/>
  <c r="Q15" i="88"/>
  <c r="P15" i="88"/>
  <c r="O15" i="88"/>
  <c r="N15" i="88"/>
  <c r="M15" i="88"/>
  <c r="L15" i="88"/>
  <c r="K15" i="88"/>
  <c r="J15" i="88"/>
  <c r="AM14" i="88"/>
  <c r="AL14" i="88"/>
  <c r="AK14" i="88"/>
  <c r="AJ14" i="88"/>
  <c r="AI14" i="88"/>
  <c r="AH14" i="88"/>
  <c r="AG14" i="88"/>
  <c r="AF14" i="88"/>
  <c r="AE14" i="88"/>
  <c r="AD14" i="88"/>
  <c r="AC14" i="88"/>
  <c r="AB14" i="88"/>
  <c r="AA14" i="88"/>
  <c r="Z14" i="88"/>
  <c r="Y14" i="88"/>
  <c r="X14" i="88"/>
  <c r="W14" i="88"/>
  <c r="V14" i="88"/>
  <c r="U14" i="88"/>
  <c r="T14" i="88"/>
  <c r="S14" i="88"/>
  <c r="R14" i="88"/>
  <c r="Q14" i="88"/>
  <c r="P14" i="88"/>
  <c r="O14" i="88"/>
  <c r="N14" i="88"/>
  <c r="M14" i="88"/>
  <c r="L14" i="88"/>
  <c r="K14" i="88"/>
  <c r="J14" i="88"/>
  <c r="AM13" i="88"/>
  <c r="AL13" i="88"/>
  <c r="AK13" i="88"/>
  <c r="AJ13" i="88"/>
  <c r="AI13" i="88"/>
  <c r="AH13" i="88"/>
  <c r="AG13" i="88"/>
  <c r="AF13" i="88"/>
  <c r="AE13" i="88"/>
  <c r="AD13" i="88"/>
  <c r="AC13" i="88"/>
  <c r="AB13" i="88"/>
  <c r="AA13" i="88"/>
  <c r="Z13" i="88"/>
  <c r="Y13" i="88"/>
  <c r="X13" i="88"/>
  <c r="W13" i="88"/>
  <c r="V13" i="88"/>
  <c r="U13" i="88"/>
  <c r="T13" i="88"/>
  <c r="S13" i="88"/>
  <c r="R13" i="88"/>
  <c r="Q13" i="88"/>
  <c r="P13" i="88"/>
  <c r="O13" i="88"/>
  <c r="N13" i="88"/>
  <c r="M13" i="88"/>
  <c r="L13" i="88"/>
  <c r="K13" i="88"/>
  <c r="J13" i="88"/>
  <c r="AM12" i="88"/>
  <c r="AL12" i="88"/>
  <c r="AK12" i="88"/>
  <c r="AJ12" i="88"/>
  <c r="AI12" i="88"/>
  <c r="AH12" i="88"/>
  <c r="AG12" i="88"/>
  <c r="AF12" i="88"/>
  <c r="AE12" i="88"/>
  <c r="AD12" i="88"/>
  <c r="AC12" i="88"/>
  <c r="AB12" i="88"/>
  <c r="AA12" i="88"/>
  <c r="Z12" i="88"/>
  <c r="Y12" i="88"/>
  <c r="X12" i="88"/>
  <c r="W12" i="88"/>
  <c r="V12" i="88"/>
  <c r="U12" i="88"/>
  <c r="T12" i="88"/>
  <c r="S12" i="88"/>
  <c r="R12" i="88"/>
  <c r="Q12" i="88"/>
  <c r="P12" i="88"/>
  <c r="O12" i="88"/>
  <c r="N12" i="88"/>
  <c r="M12" i="88"/>
  <c r="L12" i="88"/>
  <c r="K12" i="88"/>
  <c r="J12" i="88"/>
  <c r="AM11" i="88"/>
  <c r="AL11" i="88"/>
  <c r="AK11" i="88"/>
  <c r="AJ11" i="88"/>
  <c r="AI11" i="88"/>
  <c r="AH11" i="88"/>
  <c r="AG11" i="88"/>
  <c r="AF11" i="88"/>
  <c r="AE11" i="88"/>
  <c r="AD11" i="88"/>
  <c r="AC11" i="88"/>
  <c r="AB11" i="88"/>
  <c r="AA11" i="88"/>
  <c r="Z11" i="88"/>
  <c r="Y11" i="88"/>
  <c r="X11" i="88"/>
  <c r="W11" i="88"/>
  <c r="V11" i="88"/>
  <c r="U11" i="88"/>
  <c r="T11" i="88"/>
  <c r="S11" i="88"/>
  <c r="R11" i="88"/>
  <c r="Q11" i="88"/>
  <c r="P11" i="88"/>
  <c r="O11" i="88"/>
  <c r="N11" i="88"/>
  <c r="M11" i="88"/>
  <c r="L11" i="88"/>
  <c r="K11" i="88"/>
  <c r="J11" i="88"/>
  <c r="AM10" i="88"/>
  <c r="AL10" i="88"/>
  <c r="AK10" i="88"/>
  <c r="AJ10" i="88"/>
  <c r="AI10" i="88"/>
  <c r="AH10" i="88"/>
  <c r="AG10" i="88"/>
  <c r="AF10" i="88"/>
  <c r="AE10" i="88"/>
  <c r="AD10" i="88"/>
  <c r="AC10" i="88"/>
  <c r="AB10" i="88"/>
  <c r="AA10" i="88"/>
  <c r="Z10" i="88"/>
  <c r="Y10" i="88"/>
  <c r="X10" i="88"/>
  <c r="W10" i="88"/>
  <c r="V10" i="88"/>
  <c r="U10" i="88"/>
  <c r="T10" i="88"/>
  <c r="S10" i="88"/>
  <c r="R10" i="88"/>
  <c r="Q10" i="88"/>
  <c r="P10" i="88"/>
  <c r="O10" i="88"/>
  <c r="N10" i="88"/>
  <c r="M10" i="88"/>
  <c r="L10" i="88"/>
  <c r="K10" i="88"/>
  <c r="J10" i="88"/>
  <c r="AM9" i="88"/>
  <c r="AL9" i="88"/>
  <c r="AK9" i="88"/>
  <c r="AJ9" i="88"/>
  <c r="AI9" i="88"/>
  <c r="AH9" i="88"/>
  <c r="AG9" i="88"/>
  <c r="AF9" i="88"/>
  <c r="AE9" i="88"/>
  <c r="AD9" i="88"/>
  <c r="AC9" i="88"/>
  <c r="AB9" i="88"/>
  <c r="AA9" i="88"/>
  <c r="Z9" i="88"/>
  <c r="Y9" i="88"/>
  <c r="X9" i="88"/>
  <c r="W9" i="88"/>
  <c r="V9" i="88"/>
  <c r="U9" i="88"/>
  <c r="T9" i="88"/>
  <c r="S9" i="88"/>
  <c r="R9" i="88"/>
  <c r="Q9" i="88"/>
  <c r="P9" i="88"/>
  <c r="O9" i="88"/>
  <c r="N9" i="88"/>
  <c r="M9" i="88"/>
  <c r="L9" i="88"/>
  <c r="K9" i="88"/>
  <c r="J9" i="88"/>
  <c r="AM8" i="88"/>
  <c r="AL8" i="88"/>
  <c r="AK8" i="88"/>
  <c r="AJ8" i="88"/>
  <c r="AI8" i="88"/>
  <c r="AH8" i="88"/>
  <c r="AG8" i="88"/>
  <c r="AF8" i="88"/>
  <c r="AE8" i="88"/>
  <c r="AD8" i="88"/>
  <c r="AC8" i="88"/>
  <c r="AB8" i="88"/>
  <c r="AA8" i="88"/>
  <c r="Z8" i="88"/>
  <c r="Y8" i="88"/>
  <c r="X8" i="88"/>
  <c r="W8" i="88"/>
  <c r="V8" i="88"/>
  <c r="U8" i="88"/>
  <c r="T8" i="88"/>
  <c r="S8" i="88"/>
  <c r="R8" i="88"/>
  <c r="Q8" i="88"/>
  <c r="P8" i="88"/>
  <c r="O8" i="88"/>
  <c r="N8" i="88"/>
  <c r="M8" i="88"/>
  <c r="L8" i="88"/>
  <c r="K8" i="88"/>
  <c r="J8" i="88"/>
  <c r="AM3" i="88"/>
  <c r="AL3" i="88"/>
  <c r="AK3" i="88"/>
  <c r="AJ3" i="88"/>
  <c r="AI3" i="88"/>
  <c r="AH3" i="88"/>
  <c r="AG3" i="88"/>
  <c r="AF3" i="88"/>
  <c r="AE3" i="88"/>
  <c r="AD3" i="88"/>
  <c r="AC3" i="88"/>
  <c r="AB3" i="88"/>
  <c r="AA3" i="88"/>
  <c r="Z3" i="88"/>
  <c r="Y3" i="88"/>
  <c r="X3" i="88"/>
  <c r="W3" i="88"/>
  <c r="V3" i="88"/>
  <c r="U3" i="88"/>
  <c r="T3" i="88"/>
  <c r="S3" i="88"/>
  <c r="R3" i="88"/>
  <c r="Q3" i="88"/>
  <c r="P3" i="88"/>
  <c r="O3" i="88"/>
  <c r="N3" i="88"/>
  <c r="M3" i="88"/>
  <c r="L3" i="88"/>
  <c r="K3" i="88"/>
  <c r="J3" i="88"/>
  <c r="AM2" i="88"/>
  <c r="AL2" i="88"/>
  <c r="AK2" i="88"/>
  <c r="AJ2" i="88"/>
  <c r="AI2" i="88"/>
  <c r="AH2" i="88"/>
  <c r="AG2" i="88"/>
  <c r="AF2" i="88"/>
  <c r="AE2" i="88"/>
  <c r="AD2" i="88"/>
  <c r="AC2" i="88"/>
  <c r="AB2" i="88"/>
  <c r="AA2" i="88"/>
  <c r="Z2" i="88"/>
  <c r="Y2" i="88"/>
  <c r="X2" i="88"/>
  <c r="W2" i="88"/>
  <c r="V2" i="88"/>
  <c r="U2" i="88"/>
  <c r="T2" i="88"/>
  <c r="S2" i="88"/>
  <c r="R2" i="88"/>
  <c r="Q2" i="88"/>
  <c r="P2" i="88"/>
  <c r="O2" i="88"/>
  <c r="N2" i="88"/>
  <c r="M2" i="88"/>
  <c r="L2" i="88"/>
  <c r="K2" i="88"/>
  <c r="J2" i="88"/>
  <c r="E173" i="6"/>
  <c r="E172" i="6"/>
  <c r="E171" i="6"/>
  <c r="E170" i="6"/>
  <c r="E169" i="6"/>
  <c r="E168" i="6"/>
  <c r="E167" i="6"/>
  <c r="E166" i="6"/>
  <c r="E165" i="6"/>
  <c r="E164" i="6"/>
  <c r="E163" i="6"/>
  <c r="E162" i="6"/>
  <c r="E161" i="6"/>
  <c r="E160" i="6"/>
  <c r="E159" i="6"/>
  <c r="E158" i="6"/>
  <c r="E157" i="6"/>
  <c r="E156" i="6"/>
  <c r="E155" i="6"/>
  <c r="E154" i="6"/>
  <c r="E153" i="6"/>
  <c r="E152" i="6"/>
  <c r="E151" i="6"/>
  <c r="E150" i="6"/>
  <c r="E149" i="6"/>
  <c r="E148" i="6"/>
  <c r="E147" i="6"/>
  <c r="E146" i="6"/>
  <c r="E145" i="6"/>
  <c r="E144" i="6"/>
  <c r="E143" i="6"/>
  <c r="E142" i="6"/>
  <c r="E141" i="6"/>
  <c r="E140" i="6"/>
  <c r="E139" i="6"/>
  <c r="E138" i="6"/>
  <c r="E137" i="6"/>
  <c r="E136" i="6"/>
  <c r="E135" i="6"/>
  <c r="E134" i="6"/>
  <c r="E133" i="6"/>
  <c r="E132" i="6"/>
  <c r="E131" i="6"/>
  <c r="E130" i="6"/>
  <c r="E129" i="6"/>
  <c r="E128" i="6"/>
  <c r="E127" i="6"/>
  <c r="E126" i="6"/>
  <c r="E125" i="6"/>
  <c r="E124" i="6"/>
  <c r="E123" i="6"/>
  <c r="E122" i="6"/>
  <c r="E121" i="6"/>
  <c r="E120" i="6"/>
  <c r="E119" i="6"/>
  <c r="E118" i="6"/>
  <c r="E117" i="6"/>
  <c r="E116" i="6"/>
  <c r="E115" i="6"/>
  <c r="E114" i="6"/>
  <c r="E113" i="6"/>
  <c r="E112" i="6"/>
  <c r="E111" i="6"/>
  <c r="E110" i="6"/>
  <c r="E109" i="6"/>
  <c r="E108" i="6"/>
  <c r="E107" i="6"/>
  <c r="E106" i="6"/>
  <c r="E105" i="6"/>
  <c r="E104" i="6"/>
  <c r="E103" i="6"/>
  <c r="E102" i="6"/>
  <c r="E101" i="6"/>
  <c r="E100" i="6"/>
  <c r="E99" i="6"/>
  <c r="E98" i="6"/>
  <c r="E97" i="6"/>
  <c r="E96" i="6"/>
  <c r="E95" i="6"/>
  <c r="E94" i="6"/>
  <c r="E93" i="6"/>
  <c r="E92" i="6"/>
  <c r="E91" i="6"/>
  <c r="E90" i="6"/>
  <c r="E89" i="6"/>
  <c r="E88" i="6"/>
  <c r="E87" i="6"/>
  <c r="E86" i="6"/>
  <c r="E85" i="6"/>
  <c r="E84" i="6"/>
  <c r="E83" i="6"/>
  <c r="E82" i="6"/>
  <c r="E81" i="6"/>
  <c r="E80" i="6"/>
  <c r="E79" i="6"/>
  <c r="E78" i="6"/>
  <c r="E77" i="6"/>
  <c r="E76" i="6"/>
  <c r="E75" i="6"/>
  <c r="E74" i="6"/>
  <c r="E73" i="6"/>
  <c r="E72" i="6"/>
  <c r="E71" i="6"/>
  <c r="E70" i="6"/>
  <c r="E69" i="6"/>
  <c r="E68" i="6"/>
  <c r="E65" i="6"/>
  <c r="E64" i="6"/>
  <c r="E63" i="6"/>
  <c r="E62" i="6"/>
  <c r="E61" i="6"/>
  <c r="E60" i="6"/>
  <c r="E59" i="6"/>
  <c r="E58" i="6"/>
  <c r="E57" i="6"/>
  <c r="E56" i="6"/>
  <c r="E55" i="6"/>
  <c r="E54" i="6"/>
  <c r="E53" i="6"/>
  <c r="E52" i="6"/>
  <c r="E51" i="6"/>
  <c r="E50" i="6"/>
  <c r="E49" i="6"/>
  <c r="E48" i="6"/>
  <c r="E47" i="6"/>
  <c r="E46" i="6"/>
  <c r="E45" i="6"/>
  <c r="E43" i="6"/>
  <c r="E42" i="6"/>
  <c r="E41" i="6"/>
  <c r="E40" i="6"/>
  <c r="E39" i="6"/>
  <c r="E38" i="6"/>
  <c r="E37" i="6"/>
  <c r="E36" i="6"/>
  <c r="E35" i="6"/>
  <c r="E34" i="6"/>
  <c r="E30" i="6"/>
  <c r="E29" i="6"/>
  <c r="E28" i="6"/>
  <c r="E27" i="6"/>
  <c r="E26" i="6"/>
  <c r="E25" i="6"/>
  <c r="E24" i="6"/>
  <c r="E23" i="6"/>
  <c r="E22" i="6"/>
  <c r="E21" i="6"/>
  <c r="E20" i="6"/>
  <c r="E19" i="6"/>
  <c r="E18" i="6"/>
  <c r="E17" i="6"/>
  <c r="E16" i="6"/>
  <c r="E15" i="6"/>
  <c r="E14" i="6"/>
  <c r="E13" i="6"/>
  <c r="E12" i="6"/>
  <c r="E11" i="6"/>
  <c r="E10" i="6"/>
  <c r="E9" i="6"/>
  <c r="E8" i="6"/>
  <c r="E7" i="6"/>
  <c r="E6" i="6"/>
  <c r="E5" i="6"/>
  <c r="E4" i="6"/>
  <c r="BC3" i="6"/>
  <c r="BB3" i="6"/>
  <c r="BA3" i="6"/>
  <c r="AZ3" i="6"/>
  <c r="AY3" i="6"/>
  <c r="AX3" i="6"/>
  <c r="AW3" i="6"/>
  <c r="AV3" i="6"/>
  <c r="AU3" i="6"/>
  <c r="AT3" i="6"/>
  <c r="AS3" i="6"/>
  <c r="AR3" i="6"/>
  <c r="AQ3" i="6"/>
  <c r="AP3" i="6"/>
  <c r="AO3" i="6"/>
  <c r="AN3" i="6"/>
  <c r="AM3" i="6"/>
  <c r="AL3" i="6"/>
  <c r="AK3" i="6"/>
  <c r="AJ3" i="6"/>
  <c r="AI3" i="6"/>
  <c r="AH3" i="6"/>
  <c r="AG3" i="6"/>
  <c r="AF3" i="6"/>
  <c r="AE3" i="6"/>
  <c r="AD3" i="6"/>
  <c r="AC3" i="6"/>
  <c r="AB3" i="6"/>
  <c r="AA3" i="6"/>
  <c r="Z3" i="6"/>
  <c r="Y3" i="6"/>
  <c r="X3" i="6"/>
  <c r="W3" i="6"/>
  <c r="V3" i="6"/>
  <c r="U3" i="6"/>
  <c r="T3" i="6"/>
  <c r="S3" i="6"/>
  <c r="R3" i="6"/>
  <c r="Q3" i="6"/>
  <c r="P3" i="6"/>
  <c r="O3" i="6"/>
  <c r="N3" i="6"/>
  <c r="M3" i="6"/>
  <c r="L3" i="6"/>
  <c r="K3" i="6"/>
  <c r="J3" i="6"/>
  <c r="I3" i="6"/>
  <c r="H3" i="6"/>
  <c r="G3" i="6"/>
  <c r="F3" i="6"/>
  <c r="E63" i="83"/>
  <c r="E62" i="83"/>
  <c r="F61" i="83"/>
  <c r="F60" i="83"/>
  <c r="F59" i="83"/>
  <c r="F58" i="83"/>
  <c r="F57" i="83"/>
  <c r="F56" i="83"/>
  <c r="F55" i="83"/>
  <c r="F53" i="83"/>
  <c r="F52" i="83"/>
  <c r="F50" i="83"/>
  <c r="F49" i="83"/>
  <c r="F48" i="83"/>
  <c r="F47" i="83"/>
  <c r="F46" i="83"/>
  <c r="F45" i="83"/>
  <c r="F44" i="83"/>
  <c r="F42" i="83"/>
  <c r="F41" i="83"/>
  <c r="F40" i="83"/>
  <c r="F39" i="83"/>
  <c r="F37" i="83"/>
  <c r="F36" i="83"/>
  <c r="F35" i="83"/>
  <c r="F34" i="83"/>
  <c r="F33" i="83"/>
  <c r="F32" i="83"/>
  <c r="F31" i="83"/>
  <c r="F30" i="83"/>
  <c r="F28" i="83"/>
  <c r="F27" i="83"/>
  <c r="F26" i="83"/>
  <c r="F25" i="83"/>
  <c r="F24" i="83"/>
  <c r="F23" i="83"/>
  <c r="F22" i="83"/>
  <c r="F20" i="83"/>
  <c r="F19" i="83"/>
  <c r="F18" i="83"/>
  <c r="F16" i="83"/>
  <c r="F15" i="83"/>
  <c r="F14" i="83"/>
  <c r="F13" i="83"/>
  <c r="F11" i="83"/>
  <c r="F10" i="83"/>
  <c r="F8" i="83"/>
  <c r="F7" i="83"/>
  <c r="F6" i="83"/>
  <c r="AB4" i="83"/>
  <c r="AA4" i="83"/>
  <c r="Z4" i="83"/>
  <c r="Y4" i="83"/>
  <c r="X4" i="83"/>
  <c r="W4" i="83"/>
  <c r="V4" i="83"/>
  <c r="U4" i="83"/>
  <c r="T4" i="83"/>
  <c r="S4" i="83"/>
  <c r="R4" i="83"/>
  <c r="Q4" i="83"/>
  <c r="P4" i="83"/>
  <c r="O4" i="83"/>
  <c r="N4" i="83"/>
  <c r="M4" i="83"/>
  <c r="L4" i="83"/>
  <c r="K4" i="83"/>
  <c r="J4" i="83"/>
  <c r="I4" i="83"/>
  <c r="H4" i="83"/>
  <c r="G4" i="83"/>
  <c r="G248" i="89"/>
  <c r="F248" i="89"/>
  <c r="E248" i="89"/>
  <c r="L245" i="89"/>
  <c r="L248" i="89" s="1"/>
  <c r="R243" i="89"/>
  <c r="R245" i="89" s="1"/>
  <c r="R248" i="89" s="1"/>
  <c r="Q243" i="89"/>
  <c r="Q245" i="89" s="1"/>
  <c r="Q248" i="89" s="1"/>
  <c r="P243" i="89"/>
  <c r="O243" i="89"/>
  <c r="O245" i="89" s="1"/>
  <c r="O248" i="89" s="1"/>
  <c r="N243" i="89"/>
  <c r="N245" i="89" s="1"/>
  <c r="N248" i="89" s="1"/>
  <c r="M243" i="89"/>
  <c r="L243" i="89"/>
  <c r="R228" i="89"/>
  <c r="Q228" i="89"/>
  <c r="P228" i="89"/>
  <c r="O228" i="89"/>
  <c r="N228" i="89"/>
  <c r="M228" i="89"/>
  <c r="L228" i="89"/>
  <c r="R191" i="89"/>
  <c r="Q191" i="89"/>
  <c r="P191" i="89"/>
  <c r="O191" i="89"/>
  <c r="N191" i="89"/>
  <c r="M191" i="89"/>
  <c r="L191" i="89"/>
  <c r="R146" i="89"/>
  <c r="Q146" i="89"/>
  <c r="P146" i="89"/>
  <c r="O146" i="89"/>
  <c r="N146" i="89"/>
  <c r="M146" i="89"/>
  <c r="M245" i="89" s="1"/>
  <c r="M248" i="89" s="1"/>
  <c r="L146" i="89"/>
  <c r="R95" i="89"/>
  <c r="Q95" i="89"/>
  <c r="P95" i="89"/>
  <c r="O95" i="89"/>
  <c r="N95" i="89"/>
  <c r="M95" i="89"/>
  <c r="L95" i="89"/>
  <c r="R51" i="89"/>
  <c r="Q51" i="89"/>
  <c r="P51" i="89"/>
  <c r="O51" i="89"/>
  <c r="N51" i="89"/>
  <c r="M51" i="89"/>
  <c r="L51" i="89"/>
  <c r="A4" i="101" a="1"/>
  <c r="A10" i="105" a="1"/>
  <c r="A23" i="113" a="1"/>
  <c r="A19" i="113" a="1"/>
  <c r="A12" i="15" a="1"/>
  <c r="A11" i="113" a="1"/>
  <c r="A5" i="113" a="1"/>
  <c r="A23" i="107" a="1"/>
  <c r="A7" i="107" a="1"/>
  <c r="A21" i="113" a="1"/>
  <c r="A6" i="103" a="1"/>
  <c r="A12" i="103" a="1"/>
  <c r="A8" i="15" a="1"/>
  <c r="A8" i="101" a="1"/>
  <c r="A12" i="105" a="1"/>
  <c r="A6" i="102" a="1"/>
  <c r="A4" i="15" a="1"/>
  <c r="A10" i="102" a="1"/>
  <c r="A13" i="113" a="1"/>
  <c r="A4" i="105" a="1"/>
  <c r="A8" i="102" a="1"/>
  <c r="A9" i="107" a="1"/>
  <c r="A12" i="102" a="1"/>
  <c r="A8" i="103" a="1"/>
  <c r="A10" i="103" a="1"/>
  <c r="A9" i="113" a="1"/>
  <c r="A7" i="113" a="1"/>
  <c r="A8" i="105" a="1"/>
  <c r="A19" i="107" a="1"/>
  <c r="A17" i="107" a="1"/>
  <c r="A10" i="101" a="1"/>
  <c r="A4" i="104" a="1"/>
  <c r="A17" i="113" a="1"/>
  <c r="A4" i="102" a="1"/>
  <c r="A11" i="107" a="1"/>
  <c r="A25" i="113" a="1"/>
  <c r="A6" i="101" a="1"/>
  <c r="A6" i="15" a="1"/>
  <c r="A8" i="104" a="1"/>
  <c r="A6" i="104" a="1"/>
  <c r="A15" i="107" a="1"/>
  <c r="A15" i="113" a="1"/>
  <c r="A21" i="107" a="1"/>
  <c r="A12" i="101" a="1"/>
  <c r="A4" i="103" a="1"/>
  <c r="A12" i="104" a="1"/>
  <c r="A6" i="105" a="1"/>
  <c r="A5" i="107" a="1"/>
  <c r="A10" i="104" a="1"/>
  <c r="A13" i="107" a="1"/>
  <c r="A10" i="15" a="1"/>
  <c r="I26" i="88" l="1"/>
  <c r="I10" i="88"/>
  <c r="I33" i="88"/>
  <c r="I41" i="88"/>
  <c r="I45" i="88"/>
  <c r="I24" i="88"/>
  <c r="I48" i="88"/>
  <c r="I56" i="88"/>
  <c r="I9" i="88"/>
  <c r="I28" i="88"/>
  <c r="I37" i="88"/>
  <c r="I47" i="88"/>
  <c r="I49" i="88"/>
  <c r="I53" i="88"/>
  <c r="I11" i="88"/>
  <c r="I15" i="88"/>
  <c r="I17" i="88"/>
  <c r="I19" i="88"/>
  <c r="I23" i="88"/>
  <c r="I25" i="88"/>
  <c r="I36" i="88"/>
  <c r="I16" i="88"/>
  <c r="I20" i="88"/>
  <c r="I18" i="88"/>
  <c r="I31" i="88"/>
  <c r="I44" i="88"/>
  <c r="I57" i="88"/>
  <c r="I14" i="88"/>
  <c r="I22" i="88"/>
  <c r="I35" i="88"/>
  <c r="I39" i="88"/>
  <c r="I43" i="88"/>
  <c r="I54" i="88"/>
  <c r="I30" i="88"/>
  <c r="I32" i="88"/>
  <c r="I52" i="88"/>
  <c r="I13" i="88"/>
  <c r="I21" i="88"/>
  <c r="I34" i="88"/>
  <c r="I38" i="88"/>
  <c r="I42" i="88"/>
  <c r="I46" i="88"/>
  <c r="I51" i="88"/>
  <c r="I12" i="88"/>
  <c r="I8" i="88"/>
  <c r="I29" i="88"/>
  <c r="A8" i="103"/>
  <c r="A19" i="113"/>
  <c r="A8" i="105"/>
  <c r="A12" i="104"/>
  <c r="A6" i="15"/>
  <c r="A9" i="107"/>
  <c r="A6" i="103"/>
  <c r="A17" i="113"/>
  <c r="A12" i="101"/>
  <c r="A6" i="105"/>
  <c r="A10" i="104"/>
  <c r="A4" i="15"/>
  <c r="A11" i="107"/>
  <c r="A4" i="103"/>
  <c r="A15" i="113"/>
  <c r="A10" i="101"/>
  <c r="A4" i="105"/>
  <c r="A8" i="104"/>
  <c r="A13" i="107"/>
  <c r="A13" i="113"/>
  <c r="A8" i="101"/>
  <c r="A12" i="102"/>
  <c r="A6" i="104"/>
  <c r="A15" i="107"/>
  <c r="A11" i="113"/>
  <c r="A6" i="101"/>
  <c r="A10" i="102"/>
  <c r="A4" i="104"/>
  <c r="A17" i="107"/>
  <c r="A9" i="113"/>
  <c r="A25" i="113"/>
  <c r="A4" i="101"/>
  <c r="A8" i="102"/>
  <c r="A12" i="15"/>
  <c r="A19" i="107"/>
  <c r="A12" i="103"/>
  <c r="A7" i="113"/>
  <c r="A23" i="113"/>
  <c r="A12" i="105"/>
  <c r="A6" i="102"/>
  <c r="A10" i="15"/>
  <c r="A5" i="107"/>
  <c r="A21" i="107"/>
  <c r="A10" i="103"/>
  <c r="A5" i="113"/>
  <c r="A21" i="113"/>
  <c r="A10" i="105"/>
  <c r="A4" i="102"/>
  <c r="A8" i="15"/>
  <c r="A7" i="107"/>
  <c r="A23" i="107"/>
  <c r="P245" i="89"/>
  <c r="P248" i="89" s="1"/>
  <c r="M8" i="103" l="1"/>
  <c r="N8" i="103"/>
  <c r="M6" i="103"/>
  <c r="N6" i="103"/>
  <c r="M10" i="103"/>
  <c r="N10" i="103"/>
  <c r="M12" i="103"/>
  <c r="N12" i="103"/>
  <c r="M4" i="103"/>
  <c r="N4" i="103"/>
  <c r="K8" i="103"/>
  <c r="L8" i="103"/>
  <c r="K6" i="103"/>
  <c r="L6" i="103"/>
  <c r="K10" i="103"/>
  <c r="L10" i="103"/>
  <c r="K12" i="103"/>
  <c r="L12" i="103"/>
  <c r="K4" i="103"/>
  <c r="L4" i="103"/>
  <c r="P19" i="113"/>
  <c r="Q19" i="113"/>
  <c r="P11" i="113"/>
  <c r="Q11" i="113"/>
  <c r="P17" i="113"/>
  <c r="Q17" i="113"/>
  <c r="P25" i="113"/>
  <c r="Q25" i="113"/>
  <c r="P15" i="113"/>
  <c r="Q15" i="113"/>
  <c r="P21" i="113"/>
  <c r="Q21" i="113"/>
  <c r="P23" i="113"/>
  <c r="Q23" i="113"/>
  <c r="P9" i="113"/>
  <c r="Q9" i="113"/>
  <c r="P7" i="113"/>
  <c r="Q7" i="113"/>
  <c r="P13" i="113"/>
  <c r="Q13" i="113"/>
  <c r="N11" i="113"/>
  <c r="O11" i="113"/>
  <c r="N19" i="113"/>
  <c r="O19" i="113"/>
  <c r="N17" i="113"/>
  <c r="O17" i="113"/>
  <c r="N15" i="113"/>
  <c r="O15" i="113"/>
  <c r="N9" i="113"/>
  <c r="O9" i="113"/>
  <c r="N25" i="113"/>
  <c r="O25" i="113"/>
  <c r="N23" i="113"/>
  <c r="O23" i="113"/>
  <c r="N7" i="113"/>
  <c r="O7" i="113"/>
  <c r="N13" i="113"/>
  <c r="O13" i="113"/>
  <c r="N21" i="113"/>
  <c r="O21" i="113"/>
  <c r="P5" i="113"/>
  <c r="Q5" i="113"/>
  <c r="N5" i="113"/>
  <c r="O5" i="113"/>
  <c r="N6" i="102"/>
  <c r="M6" i="102"/>
  <c r="L6" i="102"/>
  <c r="K6" i="102"/>
  <c r="B6" i="102"/>
  <c r="B4" i="101"/>
  <c r="N4" i="101"/>
  <c r="M4" i="101"/>
  <c r="L4" i="101"/>
  <c r="K4" i="101"/>
  <c r="O15" i="107"/>
  <c r="N15" i="107"/>
  <c r="B15" i="107"/>
  <c r="Q15" i="107"/>
  <c r="P15" i="107"/>
  <c r="M10" i="101"/>
  <c r="L10" i="101"/>
  <c r="K10" i="101"/>
  <c r="B10" i="101"/>
  <c r="N10" i="101"/>
  <c r="B17" i="113"/>
  <c r="N10" i="105"/>
  <c r="M10" i="105"/>
  <c r="L10" i="105"/>
  <c r="K10" i="105"/>
  <c r="B10" i="105"/>
  <c r="N12" i="105"/>
  <c r="L12" i="105"/>
  <c r="K12" i="105"/>
  <c r="B12" i="105"/>
  <c r="M12" i="105" s="1"/>
  <c r="B25" i="113"/>
  <c r="L6" i="104"/>
  <c r="K6" i="104"/>
  <c r="B6" i="104"/>
  <c r="N6" i="104"/>
  <c r="M6" i="104"/>
  <c r="B15" i="113"/>
  <c r="B6" i="103"/>
  <c r="B21" i="113"/>
  <c r="B23" i="113"/>
  <c r="B9" i="113"/>
  <c r="L12" i="102"/>
  <c r="K12" i="102"/>
  <c r="B12" i="102"/>
  <c r="M12" i="102" s="1"/>
  <c r="N12" i="102"/>
  <c r="B4" i="103"/>
  <c r="Q9" i="107"/>
  <c r="P9" i="107"/>
  <c r="O9" i="107"/>
  <c r="N9" i="107"/>
  <c r="B9" i="107"/>
  <c r="B5" i="113"/>
  <c r="B7" i="113"/>
  <c r="N17" i="107"/>
  <c r="B17" i="107"/>
  <c r="Q17" i="107"/>
  <c r="P17" i="107"/>
  <c r="O17" i="107"/>
  <c r="L8" i="101"/>
  <c r="K8" i="101"/>
  <c r="B8" i="101"/>
  <c r="N8" i="101"/>
  <c r="M8" i="101"/>
  <c r="Q11" i="107"/>
  <c r="P11" i="107"/>
  <c r="O11" i="107"/>
  <c r="N11" i="107"/>
  <c r="B11" i="107"/>
  <c r="N6" i="15"/>
  <c r="M6" i="15"/>
  <c r="L6" i="15"/>
  <c r="K6" i="15"/>
  <c r="B6" i="15"/>
  <c r="N4" i="15"/>
  <c r="M4" i="15"/>
  <c r="L4" i="15"/>
  <c r="K4" i="15"/>
  <c r="B4" i="15"/>
  <c r="N4" i="102"/>
  <c r="M4" i="102"/>
  <c r="L4" i="102"/>
  <c r="K4" i="102"/>
  <c r="B4" i="102"/>
  <c r="B10" i="103"/>
  <c r="B12" i="103"/>
  <c r="K4" i="104"/>
  <c r="B4" i="104"/>
  <c r="N4" i="104"/>
  <c r="M4" i="104"/>
  <c r="L4" i="104"/>
  <c r="B13" i="113"/>
  <c r="N12" i="104"/>
  <c r="L12" i="104"/>
  <c r="K12" i="104"/>
  <c r="B12" i="104"/>
  <c r="M12" i="104" s="1"/>
  <c r="Q23" i="107"/>
  <c r="P23" i="107"/>
  <c r="O23" i="107"/>
  <c r="N23" i="107"/>
  <c r="B23" i="107"/>
  <c r="Q21" i="107"/>
  <c r="P21" i="107"/>
  <c r="O21" i="107"/>
  <c r="N21" i="107"/>
  <c r="B21" i="107"/>
  <c r="B19" i="107"/>
  <c r="Q19" i="107"/>
  <c r="P19" i="107"/>
  <c r="O19" i="107"/>
  <c r="N19" i="107"/>
  <c r="K10" i="102"/>
  <c r="B10" i="102"/>
  <c r="N10" i="102"/>
  <c r="M10" i="102"/>
  <c r="L10" i="102"/>
  <c r="P13" i="107"/>
  <c r="O13" i="107"/>
  <c r="N13" i="107"/>
  <c r="B13" i="107"/>
  <c r="Q13" i="107"/>
  <c r="N10" i="104"/>
  <c r="M10" i="104"/>
  <c r="L10" i="104"/>
  <c r="K10" i="104"/>
  <c r="B10" i="104"/>
  <c r="N8" i="105"/>
  <c r="M8" i="105"/>
  <c r="L8" i="105"/>
  <c r="K8" i="105"/>
  <c r="B8" i="105"/>
  <c r="Q7" i="107"/>
  <c r="P7" i="107"/>
  <c r="O7" i="107"/>
  <c r="N7" i="107"/>
  <c r="B7" i="107"/>
  <c r="Q5" i="107"/>
  <c r="P5" i="107"/>
  <c r="O5" i="107"/>
  <c r="N5" i="107"/>
  <c r="B5" i="107"/>
  <c r="B12" i="15"/>
  <c r="M12" i="15" s="1"/>
  <c r="N12" i="15"/>
  <c r="L12" i="15"/>
  <c r="K12" i="15"/>
  <c r="K6" i="101"/>
  <c r="B6" i="101"/>
  <c r="N6" i="101"/>
  <c r="M6" i="101"/>
  <c r="L6" i="101"/>
  <c r="M8" i="104"/>
  <c r="L8" i="104"/>
  <c r="K8" i="104"/>
  <c r="B8" i="104"/>
  <c r="N8" i="104"/>
  <c r="N6" i="105"/>
  <c r="M6" i="105"/>
  <c r="L6" i="105"/>
  <c r="K6" i="105"/>
  <c r="B6" i="105"/>
  <c r="B19" i="113"/>
  <c r="N8" i="15"/>
  <c r="M8" i="15"/>
  <c r="L8" i="15"/>
  <c r="K8" i="15"/>
  <c r="B8" i="15"/>
  <c r="N10" i="15"/>
  <c r="M10" i="15"/>
  <c r="L10" i="15"/>
  <c r="K10" i="15"/>
  <c r="B10" i="15"/>
  <c r="B8" i="102"/>
  <c r="N8" i="102"/>
  <c r="M8" i="102"/>
  <c r="L8" i="102"/>
  <c r="K8" i="102"/>
  <c r="B11" i="113"/>
  <c r="M4" i="105"/>
  <c r="L4" i="105"/>
  <c r="K4" i="105"/>
  <c r="B4" i="105"/>
  <c r="N4" i="105"/>
  <c r="N12" i="101"/>
  <c r="L12" i="101"/>
  <c r="K12" i="101"/>
  <c r="B12" i="101"/>
  <c r="M12" i="101" s="1"/>
  <c r="B8" i="103"/>
  <c r="AM19" i="113" a="1"/>
  <c r="AM17" i="113" a="1"/>
  <c r="AM23" i="113" a="1"/>
  <c r="AM7" i="113" a="1"/>
  <c r="AM15" i="113" a="1"/>
  <c r="AM9" i="107" a="1"/>
  <c r="AM5" i="113" a="1"/>
  <c r="AM19" i="107" a="1"/>
  <c r="AM13" i="107" a="1"/>
  <c r="AM7" i="107" a="1"/>
  <c r="AM21" i="107" a="1"/>
  <c r="AM11" i="113" a="1"/>
  <c r="AM25" i="113" a="1"/>
  <c r="AM21" i="113" a="1"/>
  <c r="AM9" i="113" a="1"/>
  <c r="AM13" i="113" a="1"/>
  <c r="AM15" i="107" a="1"/>
  <c r="AM17" i="107" a="1"/>
  <c r="AM11" i="107" a="1"/>
  <c r="AM23" i="107" a="1"/>
  <c r="AM5" i="107" a="1"/>
  <c r="AM5" i="107" l="1"/>
  <c r="AM23" i="107"/>
  <c r="AM11" i="107"/>
  <c r="AM17" i="107"/>
  <c r="AM15" i="107"/>
  <c r="AM13" i="113"/>
  <c r="AM9" i="113"/>
  <c r="AM21" i="113"/>
  <c r="AM25" i="113"/>
  <c r="AM11" i="113"/>
  <c r="AM21" i="107"/>
  <c r="AM7" i="107"/>
  <c r="AM13" i="107"/>
  <c r="AM19" i="107"/>
  <c r="AM5" i="113"/>
  <c r="AM9" i="107"/>
  <c r="AM15" i="113"/>
  <c r="AM7" i="113"/>
  <c r="AM23" i="113"/>
  <c r="AM17" i="113"/>
  <c r="AM19" i="113"/>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<sst xmlns="http://schemas.openxmlformats.org/spreadsheetml/2006/main" count="3044" uniqueCount="1217">
  <si>
    <t>Repère séquence</t>
  </si>
  <si>
    <t>S1</t>
  </si>
  <si>
    <t>S2</t>
  </si>
  <si>
    <t>S3</t>
  </si>
  <si>
    <t>S4</t>
  </si>
  <si>
    <t>S5</t>
  </si>
  <si>
    <t>S6</t>
  </si>
  <si>
    <t>S7</t>
  </si>
  <si>
    <t>S8</t>
  </si>
  <si>
    <t>S9</t>
  </si>
  <si>
    <t>S10</t>
  </si>
  <si>
    <t>S11</t>
  </si>
  <si>
    <t>S12</t>
  </si>
  <si>
    <t>S13</t>
  </si>
  <si>
    <t>S14</t>
  </si>
  <si>
    <t>S15</t>
  </si>
  <si>
    <t>S16</t>
  </si>
  <si>
    <t>S17</t>
  </si>
  <si>
    <t>S18</t>
  </si>
  <si>
    <t>S19</t>
  </si>
  <si>
    <t>S20</t>
  </si>
  <si>
    <t>S21</t>
  </si>
  <si>
    <t>S22</t>
  </si>
  <si>
    <t>S23</t>
  </si>
  <si>
    <t>S24</t>
  </si>
  <si>
    <t>S25</t>
  </si>
  <si>
    <t>S26</t>
  </si>
  <si>
    <t>S27</t>
  </si>
  <si>
    <t>S28</t>
  </si>
  <si>
    <t>S29</t>
  </si>
  <si>
    <t>S30</t>
  </si>
  <si>
    <t>Thème de séquence</t>
  </si>
  <si>
    <t>Nombre de compétences développées</t>
  </si>
  <si>
    <t>Présentation de la séquence</t>
  </si>
  <si>
    <t>Situation déclenchante possible</t>
  </si>
  <si>
    <t>Proposition de déroulé</t>
  </si>
  <si>
    <t>Séance 3</t>
  </si>
  <si>
    <t>Question directrice</t>
  </si>
  <si>
    <t>Conclusion / bilan</t>
  </si>
  <si>
    <t>Démarche pédagogique</t>
  </si>
  <si>
    <t>Répartition sur le cycle</t>
  </si>
  <si>
    <t>Chronologie dans la progression</t>
  </si>
  <si>
    <t xml:space="preserve">Progression du cycle </t>
  </si>
  <si>
    <t>Axes du projet d'établissement visés par la discipline</t>
  </si>
  <si>
    <t>Contexte de l'établissement</t>
  </si>
  <si>
    <t xml:space="preserve">Axe 1 </t>
  </si>
  <si>
    <t>Présentation des onglets</t>
  </si>
  <si>
    <t xml:space="preserve">Programme </t>
  </si>
  <si>
    <t>Nombre de séquences où la compétence est travaillée</t>
  </si>
  <si>
    <t>Problématiques-compétences</t>
  </si>
  <si>
    <t xml:space="preserve">Méthodologie </t>
  </si>
  <si>
    <t>Axe 2</t>
  </si>
  <si>
    <t>Durée</t>
  </si>
  <si>
    <t>Niveau de classe</t>
  </si>
  <si>
    <t>Nom - Prénom</t>
  </si>
  <si>
    <t>Discipline(s) associée(s)</t>
  </si>
  <si>
    <t xml:space="preserve">Ressources </t>
  </si>
  <si>
    <t>Nombre d'itérations de la compétence</t>
  </si>
  <si>
    <t>Connaissances</t>
  </si>
  <si>
    <t xml:space="preserve">Problématique </t>
  </si>
  <si>
    <t>Éléments pour la synthèse de la séquence (objectifs)</t>
  </si>
  <si>
    <t>Piste d'évaluation</t>
  </si>
  <si>
    <t>Séquences en attente de placement</t>
  </si>
  <si>
    <t>Contexte de l'enseignement</t>
  </si>
  <si>
    <t>Cet onglet permet de croiser les problématiques avec les compétences.</t>
  </si>
  <si>
    <t>La colonne A propose une liste non exhaustive de thèmes.</t>
  </si>
  <si>
    <t>Remarque : un projet commence toujours par une problématique.</t>
  </si>
  <si>
    <t>La colonne E indique automatiquement le nombre de compétences travaillées.</t>
  </si>
  <si>
    <t>La ligne 3 indique automatiquement le nombre de séquences pendant lesquelles la compétence est travaillée.</t>
  </si>
  <si>
    <t>Les colonnes A à G indiquent les compétences du programme.</t>
  </si>
  <si>
    <t>La colonne H précise automatiquement le nombre de fois où la compétence est travaillée sur le cycle.</t>
  </si>
  <si>
    <t>La plage de cellules I-AL/3 indique automatiquement les problématiques choisies.</t>
  </si>
  <si>
    <t>La plage de cellules I-AL/9-46  indique automatiquement les compétences ciblées.</t>
  </si>
  <si>
    <t>La ligne 4 précise la chronologie des séquences sur le cycle.</t>
  </si>
  <si>
    <t>3) construire la progression en déplaçant les étiquettes de la colonne C vers la colonne D ;</t>
  </si>
  <si>
    <r>
      <t xml:space="preserve">5) sinon retourner dans l'onglet </t>
    </r>
    <r>
      <rPr>
        <i/>
        <sz val="11"/>
        <color rgb="FF000000"/>
        <rFont val="Calibri"/>
        <family val="2"/>
      </rPr>
      <t>Problématiques_compétences</t>
    </r>
    <r>
      <rPr>
        <sz val="11"/>
        <color rgb="FF000000"/>
        <rFont val="Calibri"/>
        <family val="2"/>
      </rPr>
      <t xml:space="preserve"> et choisir une autre problématique ou modifier les compétences travaillées d'une problématique.</t>
    </r>
  </si>
  <si>
    <t>La colonne D reçoit les étiquettes de séquence. C'est cette colonne qui sera à l'origine de la création de la chronologie de la progression.</t>
  </si>
  <si>
    <t xml:space="preserve">Pour générer les séquences d'une progression pédagogique : </t>
  </si>
  <si>
    <t>2) renommer l'onglet de la feuille ainsi créée du numéro de la séquence (par exemple S4) (double-cliquer sur l'onglet pour modifier son nom) ;</t>
  </si>
  <si>
    <t>3) saisir son numéro dans les cellules A1-2, ici S4. Les cellules bleutées se remplissent automatiquement ;</t>
  </si>
  <si>
    <t>4) compléter manuellement la fiche séquence (zone blanche) pour décrire la séquence ;</t>
  </si>
  <si>
    <t>5) réitérer cette opération pour chacune des séquences (l'outil est limité à un maximum de 30 séquences).</t>
  </si>
  <si>
    <t xml:space="preserve">Générateur de séquence </t>
  </si>
  <si>
    <r>
      <t xml:space="preserve">1) compléter l'onglet </t>
    </r>
    <r>
      <rPr>
        <i/>
        <sz val="11"/>
        <color rgb="FF000000"/>
        <rFont val="Calibri"/>
        <family val="2"/>
      </rPr>
      <t>Contexte de l'enseignement</t>
    </r>
    <r>
      <rPr>
        <sz val="11"/>
        <color rgb="FF000000"/>
        <rFont val="Calibri"/>
        <family val="2"/>
      </rPr>
      <t xml:space="preserve"> pour préciser le contexte de l'établissement et de la discipline ;</t>
    </r>
  </si>
  <si>
    <r>
      <t xml:space="preserve">1) cliquer bouton droit sur l'onglet </t>
    </r>
    <r>
      <rPr>
        <i/>
        <sz val="11"/>
        <color rgb="FF000000"/>
        <rFont val="Calibri"/>
        <family val="2"/>
      </rPr>
      <t>Générateur de séquences</t>
    </r>
    <r>
      <rPr>
        <sz val="11"/>
        <color rgb="FF000000"/>
        <rFont val="Calibri"/>
        <family val="2"/>
      </rPr>
      <t>, sélectionner "</t>
    </r>
    <r>
      <rPr>
        <i/>
        <sz val="11"/>
        <color rgb="FF000000"/>
        <rFont val="Calibri"/>
        <family val="2"/>
      </rPr>
      <t>Déplacer ou copier...</t>
    </r>
    <r>
      <rPr>
        <sz val="11"/>
        <color rgb="FF000000"/>
        <rFont val="Calibri"/>
        <family val="2"/>
      </rPr>
      <t>" puis "</t>
    </r>
    <r>
      <rPr>
        <i/>
        <sz val="11"/>
        <color rgb="FF000000"/>
        <rFont val="Calibri"/>
        <family val="2"/>
      </rPr>
      <t>(en dernier)</t>
    </r>
    <r>
      <rPr>
        <sz val="11"/>
        <color rgb="FF000000"/>
        <rFont val="Calibri"/>
        <family val="2"/>
      </rPr>
      <t>" et cocher "</t>
    </r>
    <r>
      <rPr>
        <i/>
        <sz val="11"/>
        <color rgb="FF000000"/>
        <rFont val="Calibri"/>
        <family val="2"/>
      </rPr>
      <t>Créer une copie</t>
    </r>
    <r>
      <rPr>
        <sz val="11"/>
        <color rgb="FF000000"/>
        <rFont val="Calibri"/>
        <family val="2"/>
      </rPr>
      <t>"  ;</t>
    </r>
  </si>
  <si>
    <t>La ligne 2 précise les séquences de projet. Elles sont notées P et incluent la problématique les précédant.</t>
  </si>
  <si>
    <r>
      <t xml:space="preserve">2) renseigner l'onglet </t>
    </r>
    <r>
      <rPr>
        <i/>
        <sz val="11"/>
        <color rgb="FF000000"/>
        <rFont val="Calibri"/>
        <family val="2"/>
      </rPr>
      <t>Problématiques_compétences</t>
    </r>
    <r>
      <rPr>
        <sz val="11"/>
        <color rgb="FF000000"/>
        <rFont val="Calibri"/>
        <family val="2"/>
      </rPr>
      <t xml:space="preserve"> ; lister les problématiques et choisir les compétences principales qui seront travaillées dans chacune d'entre elles ;</t>
    </r>
  </si>
  <si>
    <t>Projet</t>
  </si>
  <si>
    <t xml:space="preserve"> </t>
  </si>
  <si>
    <t>Démarche de projet</t>
  </si>
  <si>
    <t>La colonne B propose une liste non exhaustive de problématiques classées par thème et codées sous la forme : P numéro du thème_numéro de la problématique (P1_1)</t>
  </si>
  <si>
    <t>Banque de données de séquences</t>
  </si>
  <si>
    <t xml:space="preserve">Pour intégrer des séquences de la banque de données dans la progression pédagogique : </t>
  </si>
  <si>
    <t>1) sélectionner une séquence dans la banque, ex P2_6 *</t>
  </si>
  <si>
    <r>
      <t xml:space="preserve">2) dans l'onglet </t>
    </r>
    <r>
      <rPr>
        <i/>
        <sz val="11"/>
        <color rgb="FF000000"/>
        <rFont val="Calibri"/>
        <family val="2"/>
      </rPr>
      <t>Problématiques_compétences</t>
    </r>
    <r>
      <rPr>
        <sz val="11"/>
        <color rgb="FF000000"/>
        <rFont val="Calibri"/>
        <family val="2"/>
      </rPr>
      <t xml:space="preserve"> repérer la problématique de la séquence choisie ;</t>
    </r>
  </si>
  <si>
    <t>4) renommer éventuellement l'onglet de la feuille ainsi créée du numéro de la séquence (par exemple S8) (double-cliquer sur l'onglet pour modifier son nom) ;</t>
  </si>
  <si>
    <t xml:space="preserve"> * le choix est fait en fonction de compétences peu travaillées dans la progression, des systèmes disponibles dans le laboratoire ou de problématiques non traitées.</t>
  </si>
  <si>
    <t>La suite des onglets nommés Px_x représente une liste non exhaustive d'exemples de séquences qui illustrent les problématiques proposées</t>
  </si>
  <si>
    <t>Projet P9_4_1 : recherches de solutions</t>
  </si>
  <si>
    <t>Projet P9_4_3 : test et validation</t>
  </si>
  <si>
    <t>Projet P9_4_2 : réalisation</t>
  </si>
  <si>
    <t>Projet P9_1_1 : recherches de solutions</t>
  </si>
  <si>
    <t>Projet P9_1_2 : réalisation - test et validation</t>
  </si>
  <si>
    <t>5) compléter manuellement la fiche séquence (zone blanche) pour adapter la séquence ;</t>
  </si>
  <si>
    <t>6) réitérer cette opération si choix d'autres séquences (l'outil est limité à un maximum de 30 séquences).</t>
  </si>
  <si>
    <t>La couleur "dégradé vert" d'une cellule induit une compétence en lien avec l'écocitoyenneté</t>
  </si>
  <si>
    <t>IT</t>
  </si>
  <si>
    <t>I2D</t>
  </si>
  <si>
    <t>Semaine 1 I2D + IT - 12h</t>
  </si>
  <si>
    <t>Compétences développées</t>
  </si>
  <si>
    <t xml:space="preserve">Liens possibles avec les maths, les SPC, l'ETLV et les parcours </t>
  </si>
  <si>
    <t>Semaine  2 I2D + IT - 12h</t>
  </si>
  <si>
    <t>Semaine 3 I2D + IT - 12h</t>
  </si>
  <si>
    <t>Lieu (espace ou zone)</t>
  </si>
  <si>
    <t>Problématiques proposées                       STI2D</t>
  </si>
  <si>
    <t>Principe de conception</t>
  </si>
  <si>
    <t>Fonctionnel et structurel</t>
  </si>
  <si>
    <t>Comportement</t>
  </si>
  <si>
    <t>Eco-conception</t>
  </si>
  <si>
    <t>Solutions</t>
  </si>
  <si>
    <t>Prototypage</t>
  </si>
  <si>
    <t>1.1 La démarche de projet</t>
  </si>
  <si>
    <t>1.2 Outils de l'ingénierie système </t>
  </si>
  <si>
    <t>1.3 Compétitivité des produits</t>
  </si>
  <si>
    <t>1.4 Créativité et innovation technologique</t>
  </si>
  <si>
    <t>1.5 Approche environnementale</t>
  </si>
  <si>
    <t>2.1. Représentation des flux MEI</t>
  </si>
  <si>
    <t>2.2. Approche fonctionnelle et structurelle des ossatures et des enveloppes</t>
  </si>
  <si>
    <t xml:space="preserve">2.3. Approche fonctionnelle et structurelle des chaines de puissance </t>
  </si>
  <si>
    <t>2.4 Approche fonctionnelle et structurelle de la chaine d'information</t>
  </si>
  <si>
    <t>3.1 Modélisations et simulations</t>
  </si>
  <si>
    <t>3.2 Comportements mécaniques des produits</t>
  </si>
  <si>
    <t>3.3 Comportements énergétiques des produits</t>
  </si>
  <si>
    <t>3.4 Comportements informationnels des produits</t>
  </si>
  <si>
    <t>4.1 Outils de représentation du réel</t>
  </si>
  <si>
    <t>4.2 Démarches de conception</t>
  </si>
  <si>
    <t>5.1 Constituants des ossatures et enveloppes</t>
  </si>
  <si>
    <t>5.2 Constituants de puissance</t>
  </si>
  <si>
    <t>5.3 Constituants de l'information</t>
  </si>
  <si>
    <t>6.1 Moyens de prototypage rapide</t>
  </si>
  <si>
    <t>6.1 Expérimentations et essais</t>
  </si>
  <si>
    <t>6.2 Vérification, validation et qualification d'un produit</t>
  </si>
  <si>
    <t>1.1</t>
  </si>
  <si>
    <t>1.2</t>
  </si>
  <si>
    <t>1.3</t>
  </si>
  <si>
    <t>1.4</t>
  </si>
  <si>
    <t>1.5</t>
  </si>
  <si>
    <t>2.1</t>
  </si>
  <si>
    <t>2.2</t>
  </si>
  <si>
    <t>2.3</t>
  </si>
  <si>
    <t>2.4</t>
  </si>
  <si>
    <t>3.1</t>
  </si>
  <si>
    <t>3.2</t>
  </si>
  <si>
    <t>3.3</t>
  </si>
  <si>
    <t>3.4</t>
  </si>
  <si>
    <t>4.1</t>
  </si>
  <si>
    <t>4.2</t>
  </si>
  <si>
    <t>4.3</t>
  </si>
  <si>
    <t>5.1</t>
  </si>
  <si>
    <t>5.2</t>
  </si>
  <si>
    <t>5.3</t>
  </si>
  <si>
    <t>6.1</t>
  </si>
  <si>
    <t>6.2</t>
  </si>
  <si>
    <t>6.3</t>
  </si>
  <si>
    <t>Nb d'apparition</t>
  </si>
  <si>
    <t>O1</t>
  </si>
  <si>
    <r>
      <t>Caractériser</t>
    </r>
    <r>
      <rPr>
        <sz val="9"/>
        <rFont val="Arial"/>
        <family val="2"/>
      </rPr>
      <t> </t>
    </r>
    <r>
      <rPr>
        <b/>
        <sz val="11"/>
        <rFont val="Calibri"/>
        <family val="2"/>
        <scheme val="minor"/>
      </rPr>
      <t xml:space="preserve"> des produits ou des constituants privilégiant un usage raisonné du point de vue développement durable</t>
    </r>
  </si>
  <si>
    <t>Eval</t>
  </si>
  <si>
    <t>CO1.1</t>
  </si>
  <si>
    <t>Justifier les choix des structures matérielles et/ou logicielles d’un produit, identifier les flux mis en œuvre dans une approche de développement durable</t>
  </si>
  <si>
    <t>X</t>
  </si>
  <si>
    <t>CO1.2</t>
  </si>
  <si>
    <t>Justifier le choix d’une solution selon des contraintes d’ergonomie et de design</t>
  </si>
  <si>
    <t>CO1.3</t>
  </si>
  <si>
    <t>Justifier les solutions constructives d'un produit au regard des performances environnementales, et estimer leur impact sur l'efficacité globale</t>
  </si>
  <si>
    <t>O2</t>
  </si>
  <si>
    <t xml:space="preserve">Identifier les éléments influents du développement d’un produit </t>
  </si>
  <si>
    <t>CO2.1</t>
  </si>
  <si>
    <t>Décoder le cahier des charges d’un produit, participer, si besoin, à sa modification</t>
  </si>
  <si>
    <t>CO2.2</t>
  </si>
  <si>
    <t>Évaluer la compétitivité d’un produit d’un point de vue technique et économique</t>
  </si>
  <si>
    <t>O3</t>
  </si>
  <si>
    <t>Analyser l’organisation fonctionnelle et structurelle d’un produit</t>
  </si>
  <si>
    <t>CO3.1</t>
  </si>
  <si>
    <t xml:space="preserve">Identifier et caractériser les fonctions et les constituants d’un produit ainsi que ses entrées/sorties </t>
  </si>
  <si>
    <t>CO3.2</t>
  </si>
  <si>
    <t xml:space="preserve">Identifier et caractériser l’agencement matériel et/ou logiciel d’un produit </t>
  </si>
  <si>
    <t>CO3.3</t>
  </si>
  <si>
    <t>Identifier et caractériser le fonctionnement temporel d’un produit ou d’un processus</t>
  </si>
  <si>
    <t>CO3.4</t>
  </si>
  <si>
    <t>Identifier et caractériser des solutions techniques.</t>
  </si>
  <si>
    <t>O4</t>
  </si>
  <si>
    <t>Communiquer une idée, un principe ou une solution technique, un projet, y compris en langue étrangère</t>
  </si>
  <si>
    <t>O4.1</t>
  </si>
  <si>
    <t>Décrire une idée, un principe, une solution, un projet en utilisant des outils de représentation adaptés</t>
  </si>
  <si>
    <t>O4.2</t>
  </si>
  <si>
    <t>Décrire le fonctionnement et/ou l’exploitation d’un produit en utilisant l'outil de description le plus pertinent</t>
  </si>
  <si>
    <t>O4.3</t>
  </si>
  <si>
    <t>Présenter de manière argumentée des démarches, des résultats, y compris dans une langue étrangère</t>
  </si>
  <si>
    <t>O5</t>
  </si>
  <si>
    <t>Imaginer une solution, répondre à un besoin</t>
  </si>
  <si>
    <t>CO5.1</t>
  </si>
  <si>
    <t xml:space="preserve">S’impliquer dans un groupe de projet </t>
  </si>
  <si>
    <t>CO5.2</t>
  </si>
  <si>
    <t>Identifier et justifier un problème technique à partir de l’analyse globale d’un produit (approche matière – énergie – information)</t>
  </si>
  <si>
    <t>CO5.3</t>
  </si>
  <si>
    <t>Mettre en évidence les constituants d’un produit à partir des diagrammes pertinents.</t>
  </si>
  <si>
    <t>CO5.4</t>
  </si>
  <si>
    <t>Planifier un projet (diagramme de Gantt, chemin critique) en utilisant les outils adaptés et en prenant en compte les données technico-économiques</t>
  </si>
  <si>
    <t>CO5.5</t>
  </si>
  <si>
    <t>Proposer des solutions à un problème technique identifié en participant à des démarches de créativité, choisir et justifier la solution retenue</t>
  </si>
  <si>
    <t>CO5.6</t>
  </si>
  <si>
    <t>Participer à une étude de design d’un produit dans une démarche de développement durable</t>
  </si>
  <si>
    <t>CO5.7</t>
  </si>
  <si>
    <t>Définir la structure matérielle, la constitution d’un produit en fonction des caractéristiques technico-économiques et environnementales attendues</t>
  </si>
  <si>
    <t>CO5.8</t>
  </si>
  <si>
    <t>Concevoir</t>
  </si>
  <si>
    <t>CO5.8 AC1</t>
  </si>
  <si>
    <t>Proposer et choisir des solutions constructives répondant aux contraintes et attentes d’une construction</t>
  </si>
  <si>
    <t>2I2D</t>
  </si>
  <si>
    <t>CO5.8 AC2</t>
  </si>
  <si>
    <t>Proposer et choisir des procédés de mise en œuvre d’un projet de construction et organiser les modalités de sa réalisation</t>
  </si>
  <si>
    <t>CO5.8 EE1</t>
  </si>
  <si>
    <t>Définir (ou modifier) la structure, les choix de constituants, les paramètres de fonctionnement d’une chaîne d’énergie afin de répondre à un cahier des charges ou à son évolution</t>
  </si>
  <si>
    <t>CO5.8 EE2</t>
  </si>
  <si>
    <t>Définir (ou modifier), paramétrer et programmer le système de gestion d’une chaîne d’énergie afin de répondre à un cahier des charges et d’améliorer la performance énergétique.</t>
  </si>
  <si>
    <t>CO5.8 ITEC1</t>
  </si>
  <si>
    <t xml:space="preserve">Définir à l’aide d’un modeleur numérique, les formes et dimensions d’une pièce d’un produit à partir des contraintes fonctionnelles, de son procédé de réalisation et de son matériau </t>
  </si>
  <si>
    <t>CO5.8 ITEC2</t>
  </si>
  <si>
    <t>Définir, à l’aide d’un modeleur numérique, les modifications d’un sous-ensemble mécanique à partir des contraintes fonctionnelles</t>
  </si>
  <si>
    <t>CO5.8 SIN1</t>
  </si>
  <si>
    <t>Proposer/choisir l’architecture d’une solution logicielle et matérielle au regard de la définition d’un produit</t>
  </si>
  <si>
    <t>CO5.8 SIN2</t>
  </si>
  <si>
    <t>Rechercher et écrire l’algorithme de fonctionnement puis programmer la réponse logicielle relative au traitement d’une problématique posée.</t>
  </si>
  <si>
    <t>O6</t>
  </si>
  <si>
    <t>Préparer une simulation et exploiter les résultats pour prédire un fonctionnement, valider une performance ou une solution</t>
  </si>
  <si>
    <t>CO6.1</t>
  </si>
  <si>
    <t>Expliquer des éléments d’une modélisation multiphysique proposée relative au comportement de tout ou partie d’un produit</t>
  </si>
  <si>
    <t>CO6.2</t>
  </si>
  <si>
    <r>
      <t xml:space="preserve">Identifier et régler des variables et des paramètres internes et externes utiles à une simulation mobilisant une modélisation </t>
    </r>
    <r>
      <rPr>
        <sz val="10"/>
        <color rgb="FFFF0000"/>
        <rFont val="Calibri"/>
        <family val="2"/>
        <scheme val="minor"/>
      </rPr>
      <t>multiphysique</t>
    </r>
  </si>
  <si>
    <t>CO6.3</t>
  </si>
  <si>
    <t>Analyser les résultats d’une simulation. Évaluer un écart entre le comportement du réel et les résultats fournis par le modèle en fonction des paramètres proposés, conclure sur la validité du modèle</t>
  </si>
  <si>
    <t>CO6.4</t>
  </si>
  <si>
    <t>Choisir pour une fonction donnée, un modèle de comportement à partir d’observations ou de mesures faites sur le produit</t>
  </si>
  <si>
    <t>CO6.5</t>
  </si>
  <si>
    <t xml:space="preserve">Interpréter les résultats d’une simulation et conclure sur la performance de la solution </t>
  </si>
  <si>
    <t>CO6.5 AC1</t>
  </si>
  <si>
    <t>Simulation d’un usage ou d’un comportement structurel, thermique, acoustique, etc… de tout ou partie d’une construction</t>
  </si>
  <si>
    <t>CO6.5 AC2</t>
  </si>
  <si>
    <t>Simulation de procédés pour valider un moyen de réalisation</t>
  </si>
  <si>
    <t xml:space="preserve"> CO6.5 EE1</t>
  </si>
  <si>
    <t>Simulation énergétique (électrique, mécanique, thermique, lumineuse, …) de tout ou partie d’un produit connaissant les caractéristiques utiles et les paramètres externes et internes.</t>
  </si>
  <si>
    <t>CO6.5 EE2</t>
  </si>
  <si>
    <t>Simulation de la gestion de la chaîne de puissance</t>
  </si>
  <si>
    <t>CO6.5 ITEC1</t>
  </si>
  <si>
    <t>Simulation mécanique pour obtenir les caractéristiques d'une loi d'entrée/sortie d'un sous-ensemble mécanique ou observer le comportement sous charges d’un assemblage</t>
  </si>
  <si>
    <t xml:space="preserve"> CO6.5 ITEC2</t>
  </si>
  <si>
    <t>Simulation de procédés pour valider les formes et dimensions d’une pièce</t>
  </si>
  <si>
    <t xml:space="preserve"> CO6.5 SIN1</t>
  </si>
  <si>
    <t>Simulation d’un comportement informationnel faisant intervenir un ou plusieurs constituants matériels et/ou traitements logiciels simples d’une chaîne d’information</t>
  </si>
  <si>
    <t>O7</t>
  </si>
  <si>
    <t>Expérimenter et réaliser des prototypes ou des maquettes</t>
  </si>
  <si>
    <t>CO7.1</t>
  </si>
  <si>
    <t>Réaliser et valider un prototype ou une maquette obtenus en réponse à tout ou partie du cahier des charges initial.</t>
  </si>
  <si>
    <t>CO7.2</t>
  </si>
  <si>
    <t>Mettre en œuvre un scénario de validation devant intégrer un protocole d’essais, de mesures et/ou d’observations sur le prototype ou la maquette, interpréter les résultats et qualifier le produit</t>
  </si>
  <si>
    <t>CO7.3</t>
  </si>
  <si>
    <t xml:space="preserve">Expérimenter </t>
  </si>
  <si>
    <t xml:space="preserve"> CO7.3 AC1</t>
  </si>
  <si>
    <t>Sur des ouvrages ou des maquettes physiques simplifiées et instrumentées pour étudier l’usage ou le comportement d’un ouvrage réel ou celui d’éléments constitutifs et valider des choix techniques</t>
  </si>
  <si>
    <t xml:space="preserve"> CO7.3 EE1</t>
  </si>
  <si>
    <t>Des procédés de stockage, de production, de transformation, de récupération d’énergie pour aider à la conception d’une chaîne de puissance</t>
  </si>
  <si>
    <t>CO7.3 EE2</t>
  </si>
  <si>
    <r>
      <t xml:space="preserve">Tout ou partie d'une chaîne de puissance associée à son </t>
    </r>
    <r>
      <rPr>
        <i/>
        <sz val="10"/>
        <rFont val="Calibri"/>
        <family val="2"/>
        <scheme val="minor"/>
      </rPr>
      <t>système</t>
    </r>
    <r>
      <rPr>
        <sz val="10"/>
        <rFont val="Calibri"/>
        <family val="2"/>
        <scheme val="minor"/>
      </rPr>
      <t xml:space="preserve"> de gestion dans l’objectif d'en relever les performances énergétiques et d’en optimiser le fonctionnement </t>
    </r>
  </si>
  <si>
    <t xml:space="preserve"> CO7.3 ITEC1</t>
  </si>
  <si>
    <t xml:space="preserve">Des procédés de réalisation pour caractériser les paramètres de transformation de la matière et leurs conséquences sur la définition et l’obtention de pièces </t>
  </si>
  <si>
    <t>CO7.3 ITEC2</t>
  </si>
  <si>
    <t>Mesurer des performances d’un constituant ou d’un sous-ensemble d’un produit</t>
  </si>
  <si>
    <t xml:space="preserve"> CO7.3 SIN1</t>
  </si>
  <si>
    <t>Des moyens matériels d’acquisition, de traitement, de stockage et de restitution de l’information pour aider à la conception d’une chaîne d’information</t>
  </si>
  <si>
    <t xml:space="preserve"> CO7.3 SIN2</t>
  </si>
  <si>
    <t>Des architectures matérielles et logicielles en réponse à une problématique posée</t>
  </si>
  <si>
    <t>Objectifs de formation</t>
  </si>
  <si>
    <t>Compétences attendues</t>
  </si>
  <si>
    <t>Dimension socio - culturelle</t>
  </si>
  <si>
    <t>O1 -  Caractériser des produits privilégiant un usage raisonné du point de vue développement durable</t>
  </si>
  <si>
    <t>XX</t>
  </si>
  <si>
    <t>1-3 / 1-4 / 1-5 / 2-1 / 4-2</t>
  </si>
  <si>
    <t>1-1 / 1-3 / 1-5 / 2-1</t>
  </si>
  <si>
    <t>1-5 / 3-1 / 3-3 / 4-1 / 4-3 / 5</t>
  </si>
  <si>
    <t xml:space="preserve">Dimension scientifique et technique </t>
  </si>
  <si>
    <t xml:space="preserve">O2 -  Identifier les éléments influents du développement d’un produit </t>
  </si>
  <si>
    <t>1-1 / 1-2</t>
  </si>
  <si>
    <t>1-1 / 1-3 / 1-4 / 1-5</t>
  </si>
  <si>
    <t>O3 -Analyser l’organisation fonctionnelle et structurelle d’un produit</t>
  </si>
  <si>
    <t>1-2 / 2 / 4-1 / 4-3/ 5</t>
  </si>
  <si>
    <t>1-2 / 2-3 / 2-4 / 3-4 / 4-3 / 6-3</t>
  </si>
  <si>
    <t>1-2 / 2 / 4-3 / 5 / 6-2</t>
  </si>
  <si>
    <t>Communication</t>
  </si>
  <si>
    <t>O4 - Communiquer une idée, un principe ou une solution technique, un projet, y compris en langue étrangère</t>
  </si>
  <si>
    <t>1-1 / 1-2 / 2 / 4-1</t>
  </si>
  <si>
    <t>1-1 / 1-2 / 4-1 / 4-2 / 6-2</t>
  </si>
  <si>
    <t>Dimension ingénierie design</t>
  </si>
  <si>
    <t>O5 – Imaginer une solution, répondre à un besoin</t>
  </si>
  <si>
    <t>1 / 2-1 / 4-3</t>
  </si>
  <si>
    <t>1-1 / 1-2 / 2 / 5</t>
  </si>
  <si>
    <t>1-1 / 1-3 / 1-4 / 4-2 / 4-3 / 5 / 6-2</t>
  </si>
  <si>
    <t>1-1 / 1-3 / 1-4 / 1-5 / 4</t>
  </si>
  <si>
    <t>1 / 2-3 / 2-4 / 4 / 5</t>
  </si>
  <si>
    <t>AC1</t>
  </si>
  <si>
    <t>1-1 / 1-5 / 3-2 / 4 / 5-1 / 6-2</t>
  </si>
  <si>
    <t>AC2</t>
  </si>
  <si>
    <t>1-1 / 5-1 / 6-2</t>
  </si>
  <si>
    <t>Définir (ou modifier) la structure, les choix de constituants, les paramètres de fonctionnement d’une chaîne d’énergie afin de répondre à un cahier des charges ou à son évolution.</t>
  </si>
  <si>
    <t>EE1</t>
  </si>
  <si>
    <t>1-5 / 3-3 / 4 / 5-1 / 5-2 / 6-2</t>
  </si>
  <si>
    <t>EE2</t>
  </si>
  <si>
    <t>3-2 / 4 / 5-2 / 6-1 / 6-2</t>
  </si>
  <si>
    <t>ITEC1</t>
  </si>
  <si>
    <t>1-5 / 3-2 / 4 / 5-2</t>
  </si>
  <si>
    <t>ITEC2</t>
  </si>
  <si>
    <t>SIN1</t>
  </si>
  <si>
    <t>1-5 / 3-4 / 4 / 5-3 / 6-2</t>
  </si>
  <si>
    <t>SIN2</t>
  </si>
  <si>
    <t>1-2 / 4 / 5-3 / 6-1 / 6-2</t>
  </si>
  <si>
    <t>Dimension scientifique et technique</t>
  </si>
  <si>
    <t>O6 – Préparer une simulation et exploiter les résultats pour prédire un fonctionnement, valider une performance ou une solution</t>
  </si>
  <si>
    <t>1-2 / 2-3 / 2-4 / 3 / 
5-2 / 5-3</t>
  </si>
  <si>
    <t>3-1 / 3-2 / 4-1 / 5-1</t>
  </si>
  <si>
    <t>3-1 / 3-2</t>
  </si>
  <si>
    <t>3-1 / 3-2 / 3-3 / 5-2</t>
  </si>
  <si>
    <t>3-1 / 3-3 / 3-4 / 5-3</t>
  </si>
  <si>
    <t>3-1 / 3-2 / 3-3 / 4-1 / 5-1</t>
  </si>
  <si>
    <t>3-1 / 3-2 / 4-1 / 4-3</t>
  </si>
  <si>
    <t>3-1 / 3-4 / 5-3</t>
  </si>
  <si>
    <t>Dimension d’ingénierie design</t>
  </si>
  <si>
    <t>O7 – Expérimenter et réaliser des prototypes ou des maquettes</t>
  </si>
  <si>
    <t>1-2 / 2-1 / 6-2 / 6-3</t>
  </si>
  <si>
    <t>3-2 / 5-1 / 6-2 / 6-3</t>
  </si>
  <si>
    <t xml:space="preserve">Tout ou partie d'une chaîne de puissance associée à son système de gestion dans l’objectif d'en relever les performances énergétiques et d’en optimiser le fonctionnement </t>
  </si>
  <si>
    <t>2-1 / 2-3 / 3-3 /5-2 / 5-3  /6-2 / 6-3</t>
  </si>
  <si>
    <t>6-1 / 6-2</t>
  </si>
  <si>
    <t>3-2 / 3-3 / 6-2 / 6-3</t>
  </si>
  <si>
    <t>3-4 / 5-3 / 6-1 / 6-2</t>
  </si>
  <si>
    <t>  Identifier et caractériser les fonctions et les constituants d’un produit ainsi que ses entrées/sorties</t>
  </si>
  <si>
    <t xml:space="preserve">Identifier et caractériser des solutions techniques </t>
  </si>
  <si>
    <t>CO4.1</t>
  </si>
  <si>
    <t>CO4.2</t>
  </si>
  <si>
    <t>CO4.3</t>
  </si>
  <si>
    <t>S’impliquer dans une démarche de projet menée en groupe</t>
  </si>
  <si>
    <t>1-1/</t>
  </si>
  <si>
    <t>CO5.8.AC1</t>
  </si>
  <si>
    <t>CO5.8.AC2</t>
  </si>
  <si>
    <t>CO5.8.EE1</t>
  </si>
  <si>
    <t>CO5.8.EE2</t>
  </si>
  <si>
    <t>CO5.8.ITEC1</t>
  </si>
  <si>
    <t>CO5.8.ITEC2</t>
  </si>
  <si>
    <t>CO5.8.SIN1</t>
  </si>
  <si>
    <t>CO5.8.SIN2</t>
  </si>
  <si>
    <t>Expliquer des éléments d’une modélisation multiphysique proposée relative au comportement de tout ou partie d’un produit"</t>
  </si>
  <si>
    <t>Identifier et régler des variables et des paramètres internes et externes utiles à une simulation mobilisant une modélisation multiphysique</t>
  </si>
  <si>
    <t>3/</t>
  </si>
  <si>
    <t>Évaluer un écart entre le comportement du réel et les résultats fournis par le modèle en fonction des paramètres proposés, conclure sur la validité du modèle</t>
  </si>
  <si>
    <t>3/6-3/</t>
  </si>
  <si>
    <t>CO6.5.AC1</t>
  </si>
  <si>
    <t>CO6.5.AC2</t>
  </si>
  <si>
    <t>CO6.5.EE1</t>
  </si>
  <si>
    <t>CO6.5.EE2</t>
  </si>
  <si>
    <t>CO6.5.ITEC1</t>
  </si>
  <si>
    <t>CO6.5.ITEC2</t>
  </si>
  <si>
    <t>CO6.5.SIN1</t>
  </si>
  <si>
    <t>1-2 / 6/</t>
  </si>
  <si>
    <t>C07.3</t>
  </si>
  <si>
    <t>C07.3.AC1</t>
  </si>
  <si>
    <t>C07.3.EE1</t>
  </si>
  <si>
    <t xml:space="preserve">2-1 / 3-3 / 5-2 / 6-2/ 6-3 </t>
  </si>
  <si>
    <t>C07.3.EE2</t>
  </si>
  <si>
    <t>C07.3.ITEC1</t>
  </si>
  <si>
    <t>C07.3.ITEC2</t>
  </si>
  <si>
    <t>C07.3.SIN1</t>
  </si>
  <si>
    <t>C07.3.SIN2</t>
  </si>
  <si>
    <t>3-4/ 6/</t>
  </si>
  <si>
    <t>Index</t>
  </si>
  <si>
    <t>Nb de connaissances travaillées</t>
  </si>
  <si>
    <t>4.3  Conception des produits</t>
  </si>
  <si>
    <t>Innovation technologique (1ère)</t>
  </si>
  <si>
    <t>Ingénierie et développement durable (1ère)</t>
  </si>
  <si>
    <t>Ingénierie, innovation 
et développement durable (Terminale)</t>
  </si>
  <si>
    <t>Connaissances travaillés</t>
  </si>
  <si>
    <t>Lien avec les autres disciplines</t>
  </si>
  <si>
    <t>Justifier les solutions constructives d'un produit au regard des performances environnementales, et estimer leur impact sur l'efficacité gloBCle</t>
  </si>
  <si>
    <t>Années 2019 -2021</t>
  </si>
  <si>
    <t>Académie de DIJON</t>
  </si>
  <si>
    <t>Terminale</t>
  </si>
  <si>
    <t>Effectif total</t>
  </si>
  <si>
    <t>Professeurs de STI2D</t>
  </si>
  <si>
    <t>Fab-Lab</t>
  </si>
  <si>
    <t>Participation aux challenges et concours</t>
  </si>
  <si>
    <t>Nom du concours</t>
  </si>
  <si>
    <t>Espaces</t>
  </si>
  <si>
    <t>NOTICE - PROGRESSION DIDACTIQUE - STI2D - Version octobre 2019</t>
  </si>
  <si>
    <t>Ce document à destination de l'équipe pédagogique de STI2D est un outil d'aide à l'élaboration d'une progression didactique pour les 2 années du cycle terminal.</t>
  </si>
  <si>
    <t>Il s'appuie sur le programme de STI2D publié au Bo spécial n° 1 du 22 janvier 2019 et aux indications didactiques en STI2D publiées sur https://cache.media.eduscol.education.fr/file/STI2D/56/8/RA19_Lycee_T_STI2D_1-T_MiseEnOeuvreSpecialite-IT-I2D_1146568.pdf.</t>
  </si>
  <si>
    <t>Cet onglet d'introduction présente le contexte de l'enseignement de STI2D dans l'établissement.</t>
  </si>
  <si>
    <t>Progression-STI2D</t>
  </si>
  <si>
    <t>Pour créer une progression didactique en STI2D :</t>
  </si>
  <si>
    <t>Connaissances STI2D</t>
  </si>
  <si>
    <t>1 Principes de conception des produits et DD </t>
  </si>
  <si>
    <t>Première</t>
  </si>
  <si>
    <t>Niveaux taxonomiques</t>
  </si>
  <si>
    <t xml:space="preserve">1.1.1 Les projets industriels </t>
  </si>
  <si>
    <t>AC</t>
  </si>
  <si>
    <t>ITEC</t>
  </si>
  <si>
    <t>EE</t>
  </si>
  <si>
    <t>SIN</t>
  </si>
  <si>
    <t>Rôle, fonctions et responsabilité des principaux intervenants d’un projet (maitre d’ouvrage, d’œuvre, entreprises, coordonnateurs, contrôleurs). Animation d’une équipe projet.</t>
  </si>
  <si>
    <t>Attendus des principales phases du projet et impact sur la démarche de conception. Principes d’organisation et planification d’un projet (développement séquentiel, chemin critique, découpage du projet en fonctions élémentaires ou en phases, phases de réalisation)</t>
  </si>
  <si>
    <t>Phases d’un projet industriel (marketing, pré conception, pré industrialisation et conception détaillée, industrialisation, maintenance et fin de vie). . Gestion, suivi et finalisation d’un projet (coût, budget, bilan d'expérience).</t>
  </si>
  <si>
    <t>Contexte réglementaire des projets.</t>
  </si>
  <si>
    <t>1.1.2 Communication technique</t>
  </si>
  <si>
    <t>Cartes mentales, représentations numériques, diagrammes sySML pertinents, prototype et maquette, croquis et schémas non normalisés, organigrammes.</t>
  </si>
  <si>
    <t>Outils de partage et d'organisation collaboratif (cloud, PLM, BIM)</t>
  </si>
  <si>
    <t>1.1.3 Approche design et architecturale des produits</t>
  </si>
  <si>
    <t>Evolution historique et culturelle des formes. Relations entre objet fonctionnel et art contemporain lié à une époque.</t>
  </si>
  <si>
    <t xml:space="preserve">Le contexte : enjeux culturels, écologiques, économiques, technologiques. Inscription et statut de la production dans le temps. Relations et interactions avec d’autres productions </t>
  </si>
  <si>
    <t>La fonction services rendus, relations à l’usager, aux modes de vie.
Besoins et usages, fonctions utilitaires et/ou symboliques en relation avec les formes, ergonomie.</t>
  </si>
  <si>
    <t>Typologie des constructions, techniques, périodes et styles des projets.
Identification des différents types de constructions.</t>
  </si>
  <si>
    <r>
      <t xml:space="preserve">1.2.1 Concepts de </t>
    </r>
    <r>
      <rPr>
        <b/>
        <i/>
        <sz val="11"/>
        <color rgb="FF00B0F0"/>
        <rFont val="Calibri"/>
        <family val="2"/>
        <scheme val="minor"/>
      </rPr>
      <t>système</t>
    </r>
  </si>
  <si>
    <t>Typologie des systèmes (système à faire, système pour faire, sur et sous systèmes).</t>
  </si>
  <si>
    <t>Approche système (environnement, frontières, système d’intérêt, points de vue).</t>
  </si>
  <si>
    <t>1.2.2 Ingénierie système</t>
  </si>
  <si>
    <t>Approche processus (typologie)</t>
  </si>
  <si>
    <t>Approche temporelle, cycle en V</t>
  </si>
  <si>
    <t>Analyse du besoin : besoin initial, mission principale, contexte, cas d’utilisations, scénarios d’utilisation, besoins des parties prenantes.</t>
  </si>
  <si>
    <t>Spécification technique, conception de l’architecture : états, séquences, fonctionnalités, structure physique, flux internes/externes.</t>
  </si>
  <si>
    <t>IVVQ : intégration, vérification, validation, qualification.</t>
  </si>
  <si>
    <t>1.3.1 Paramètres de la compétitivité</t>
  </si>
  <si>
    <t>Principe des labels de performance (Passivehauss, HQE …).</t>
  </si>
  <si>
    <t>Importance du service rendu (besoin réel et besoin induit)</t>
  </si>
  <si>
    <t xml:space="preserve">Innovation (de produit, de procédé, de marketing) </t>
  </si>
  <si>
    <t xml:space="preserve">Recherche de solutions techniques (brevets) et créativité, stratégie de propriété industrielle (protection du nom, du design et de l’aspect technique), enjeux de la normalisation </t>
  </si>
  <si>
    <t>Ergonomie : notion de confort, d’efficacité, de  sécurité dans les relations homme – produit, homme – système</t>
  </si>
  <si>
    <t>1.3.2 Compromis complexité-efficacité-coût</t>
  </si>
  <si>
    <t>Relation Fonction/Coût/Besoin - Relation Fonction/Coût/Réalisation - Relation Fonction/Impact environnemental</t>
  </si>
  <si>
    <t>Méthodes de créativité rationnelles et non rationnelles (lois d’évolutions et principes d’innovation, contradictions, relations entre solutions techniques et principes scientifiques/technologiques associés, méthodes de brainstorming).</t>
  </si>
  <si>
    <t>Intégration des fonctions et optimalisation du fonctionnement : approche pluri technologique et transfert de technologie.</t>
  </si>
  <si>
    <t>1.5.1 Cycle de vie</t>
  </si>
  <si>
    <t>Cycle de vie d’un produit ou d’un système</t>
  </si>
  <si>
    <t>1.5.2. Mise à disposition des ressources</t>
  </si>
  <si>
    <t>Coûts relatifs, disponibilité, impacts environnementaux des matériaux</t>
  </si>
  <si>
    <t>Enjeux mondiaux : extraction et transport, production centralisée, production locale</t>
  </si>
  <si>
    <t>1.5.3. Utilisation raisonnée des ressources</t>
  </si>
  <si>
    <t xml:space="preserve">Propriétés physico-chimiques, mécaniques et thermiques des matériaux </t>
  </si>
  <si>
    <t>Impacts environnementaux associés au cycle de vie du produit : conception (optimisation des masses et des assemblages), contraintes d’industrialisation, de réalisation, d’utilisation (minimisation et valorisation des pertes et des rejets) et de fin de vie.</t>
  </si>
  <si>
    <t>Efficacité énergétique d’un système</t>
  </si>
  <si>
    <t>2 Approche fonctionnelle et structurelle des produits  </t>
  </si>
  <si>
    <t>Notion de flux et de stock. Principaux flux de transfert de matière, d’énergie, d’information.Principes de caractérisation des flux, unités, calcul.</t>
  </si>
  <si>
    <t>Diagrammes de blocs internes IBD SYSML (Internal Block Diagram).</t>
  </si>
  <si>
    <t>Diagrammes de SANKEY (représentation qualitative et quantitative des flux de matière, énergie et information).</t>
  </si>
  <si>
    <t>2.2.1. Typologie des enveloppes</t>
  </si>
  <si>
    <t>Principaux types d’enveloppe des produits. Principales fonctions (Esthétique, isolations diverses, sécurité, étanchéités ou perméabilités, agencement d’éléments). Caractéristiques, niveaux de performance</t>
  </si>
  <si>
    <t>2.2.2. Typologie des ossatures</t>
  </si>
  <si>
    <t>Principaux types de sous-ensembles élémentaires des ossatures  (câbles, poutres, parois, plaques, coques, portiques, treillis). Principales caractéristiques des ossatures.</t>
  </si>
  <si>
    <t>2.2.3. Typologie des assemblages</t>
  </si>
  <si>
    <t>Principaux assemblages fixes et démontables.</t>
  </si>
  <si>
    <t>2.3.1. Typologie des chaines de puissance</t>
  </si>
  <si>
    <t>Notion de chaine de puissance. Principales fonctions relatives à la chaine de puissance : captation d’énergie,  stockage, transport, distribution ; conversion, transformation ; modulation, adaptation, transmission. Caractérisation des fonctions. Représentation graphique d’une chaine de puissance.</t>
  </si>
  <si>
    <t>2.3.2. Stockage d’énergie</t>
  </si>
  <si>
    <t>Types d’énergie stockée : chimique, électrique, mécanique, thermique</t>
  </si>
  <si>
    <t>2.3.3. Conversion de puissance</t>
  </si>
  <si>
    <t>Types de conversion : électrique&lt;&gt;mécanique, chimique-&gt;thermique, chimique&lt;&gt;électrique, électrique&lt;&gt;Lumineuse</t>
  </si>
  <si>
    <t>2.3.4. Modulation de puissance</t>
  </si>
  <si>
    <t>Types de modulation : électrique commandée (AC/AC, AC/DC,  DC/AC, DC/DC), mécanique.</t>
  </si>
  <si>
    <t>2.3.5. Adaptation de puissance</t>
  </si>
  <si>
    <t>Types d’adaptation : électrique non commandée (AC/AC, AC/DC, DC/AC, DC/DC), mécanique.</t>
  </si>
  <si>
    <t xml:space="preserve">2.3.6. Transmission de puissance </t>
  </si>
  <si>
    <t>Représentation plane et spatiale des liaisons élémentaires parfaites. Classes d’équivalences cinématiques, graphe de liaison. Schéma cinématique, schéma cinématique minimal.</t>
  </si>
  <si>
    <t>2.4.1. Typologie des chaînes d’information</t>
  </si>
  <si>
    <t>Notion de chaine d’information. Principales fonctions relatives à la chaine d’information : acquérir, traiter, communiquer.
Caractérisation des fonctions. Représentation graphique d’une chaine d’information.</t>
  </si>
  <si>
    <t>2.4.2 Acquisition et restitution de l'information</t>
  </si>
  <si>
    <t>Acquisition d’une grandeur physique (principe, démarches et méthodes, notions requises).</t>
  </si>
  <si>
    <t>Conditionnement d’une grandeur électrique (mise en forme, amplification, filtrage).</t>
  </si>
  <si>
    <t>Conversion Analogique/Numérique</t>
  </si>
  <si>
    <t xml:space="preserve">2.4.3. Codage et traitement de l’information </t>
  </si>
  <si>
    <t>Encodage de l'information: binaire, hexa, ASCII</t>
  </si>
  <si>
    <t>Algorithmique</t>
  </si>
  <si>
    <t>Traitement numérique</t>
  </si>
  <si>
    <t>Compression de données</t>
  </si>
  <si>
    <t xml:space="preserve">2.4.4. Transmission de l’information </t>
  </si>
  <si>
    <t>Typologie des transmissions</t>
  </si>
  <si>
    <t>Architecture d’un réseau informatique.</t>
  </si>
  <si>
    <t>Architectures client/serveur</t>
  </si>
  <si>
    <t>2.4.5. Structure d’une application logicielle</t>
  </si>
  <si>
    <t>Organisation structurelle d’une application logicielle : (programme principal, interfaces, entrées-sorties, sous programmes, procédures, fonctions …)</t>
  </si>
  <si>
    <r>
      <t xml:space="preserve">3 </t>
    </r>
    <r>
      <rPr>
        <b/>
        <sz val="16"/>
        <color theme="9" tint="-0.249977111117893"/>
        <rFont val="Times New Roman"/>
        <family val="1"/>
      </rPr>
      <t xml:space="preserve"> </t>
    </r>
    <r>
      <rPr>
        <b/>
        <sz val="16"/>
        <color theme="9" tint="-0.249977111117893"/>
        <rFont val="Calibri"/>
        <family val="2"/>
        <scheme val="minor"/>
      </rPr>
      <t>Approche comportementale des produits</t>
    </r>
  </si>
  <si>
    <t>3.1.1 Progiciels de simulation</t>
  </si>
  <si>
    <t>Typologie des progiciels. Critères de choix.</t>
  </si>
  <si>
    <t>3.1.2 Paramétrage d'un modèle</t>
  </si>
  <si>
    <t>Variables internes, variables externes</t>
  </si>
  <si>
    <t>Notion de grandeur flux, grandeur effort.</t>
  </si>
  <si>
    <t>Entrées, sources de simulation</t>
  </si>
  <si>
    <t>Sorties, rendus des résultats</t>
  </si>
  <si>
    <t>3.1.3 Paramétrage d'une simulation</t>
  </si>
  <si>
    <t>Typologie des solveurs, pas d’intégration</t>
  </si>
  <si>
    <t>Compromis précision / temps de simulation.</t>
  </si>
  <si>
    <t>3.1.3 Post traitement et analyse des résultats</t>
  </si>
  <si>
    <t>Principaux traitements de données postérieurs aux résultats issus de simulation. 
Interprétation des résultats d’une simulation : courbe, tableau, graphe, unités associées.</t>
  </si>
  <si>
    <t>3.2.1. Concept de mouvement</t>
  </si>
  <si>
    <t>Degré de mobilité d’une structure matérielle : structure matérielle mobile (mécanisme) ; structure matérielle immobile (structure fixe).</t>
  </si>
  <si>
    <t>Mouvements des mécanismes (en lien avec la modélisation des liaisons) : rotation autour d’un axe fixe et translation rectiligne et mouvements plans ; les trajectoires ; les vitesses et accélérations ; analyse/recherche de lois d’entrée-sortie de systèmes mécaniques plans issus d’objets techniques observables.</t>
  </si>
  <si>
    <t>Comportement des liaisons élémentaires en relation avec les mouvements et les efforts.</t>
  </si>
  <si>
    <t>3.2.2. Concept d'équilibre</t>
  </si>
  <si>
    <t>Équilibre des solides : principe fondamental de la statique ; modélisation des actions mécaniques ; modélisation des liaisons: liaison complète, pivot, glissière, pivot glissant, rotule, ponctuelle et appui plan ; résolution d’un problème de statique par progiciel.</t>
  </si>
  <si>
    <t>Concept de stabilité et d’instabilité d’un composant ou d’une structure mécanique : équilibre stable et instable ; phénomène de flambement ; stabilité d’une structure dans l’espace ; comportement vibratoire.</t>
  </si>
  <si>
    <t>Transmission des grandeurs efforts</t>
  </si>
  <si>
    <t>3.2.3. Concept de résistance</t>
  </si>
  <si>
    <t>Résistance à a rupture, résistance à la déformation. Résistance des matériaux, études par éléments finis de pièces et/ou de sous-ensembles. Simulations par éléments finis.</t>
  </si>
  <si>
    <t>Déformation et contraintes normales dans une structure isostatique : en flexion simple (poutre isostatique) ; en traction et en compression simple.</t>
  </si>
  <si>
    <t>Scénario de simulation pour comparer et valider une solution, modifier une pièce ou un sous-ensemble mécanique.</t>
  </si>
  <si>
    <t>principe de conservation d’énergie, pertes et rendements, principe de réversibilité</t>
  </si>
  <si>
    <t>Natures et caractéristiques des sources et des charges</t>
  </si>
  <si>
    <t>Optimisation des échanges d’énergie entre source et charge, amélioration de l’efficacité</t>
  </si>
  <si>
    <t>Comportement temporel des constituants d’une chaîne d’énergie ; Représentation des phases de transferts et de stockages.</t>
  </si>
  <si>
    <t>Bilan énergétique d’un produit, performance énergétique.</t>
  </si>
  <si>
    <t>3.4.1 Nature et représentation de l'information</t>
  </si>
  <si>
    <t>Nature d'une information</t>
  </si>
  <si>
    <t>Représentation temporelle d'une information</t>
  </si>
  <si>
    <t>Représentation fréquentielle d'une information</t>
  </si>
  <si>
    <t>3.4.2 Description et simulation comportementale de l'information</t>
  </si>
  <si>
    <t>Diagramme de séquence</t>
  </si>
  <si>
    <t>Diagramme d'états, d'activités</t>
  </si>
  <si>
    <t>3.4.3 Inter-opérabilité des produits</t>
  </si>
  <si>
    <t>Typologies des communications</t>
  </si>
  <si>
    <t>Liaisons séries : protocoles de communication, sens du flux de données, débit et rapidité de transmission.</t>
  </si>
  <si>
    <t>Configuration d’un réseau : routage de l’information ; adressage statique, dynamique.</t>
  </si>
  <si>
    <t>Communication au sein d’un réseau : trames TCP/IP, UDP ; sockets ; protocoles FTP, http.</t>
  </si>
  <si>
    <t>Systèmes temps réeels</t>
  </si>
  <si>
    <t>3.4.4  Comportement des systèmes régulés ou asservis</t>
  </si>
  <si>
    <t>Représentation d’une boucle de régulation ou d’asservissement.</t>
  </si>
  <si>
    <t>Contrôle du fonctionnement d’un système régulé ou asservi en vue d’un maintien au plus près d’un point de fonctionnement.</t>
  </si>
  <si>
    <t>4 Eco-conception des produits </t>
  </si>
  <si>
    <t>4.1.1. Représentation numérique des produits</t>
  </si>
  <si>
    <t>4.1.1 Représentation numérique des produits</t>
  </si>
  <si>
    <t>Élaboration de la maquette numérique d’un produit : conception de la maquette numérique d’un sous-ensemble et/ou d’une pièce à l’aide d’un modeleur volumique paramétrique ; structuration des modèles via les arbres de construction de pièce et d’assemblage ; robustesse du modèle numérique.</t>
  </si>
  <si>
    <t>Exploitation de la maquette numérique d’un produit : utilisation des outils de présentation pertinents d’une solution de conception : illustrations 3D de type vues photo réalistes, éclatés, réalité virtuelle et/ou augmentée, nuage de points.</t>
  </si>
  <si>
    <t>Simulation d’usages d’un ouvrage par visite virtuelle</t>
  </si>
  <si>
    <t>4.1.2 Outils de représentation schématiques</t>
  </si>
  <si>
    <t>Schéma architectural (mécanique, énergétique, informationnel, fluidique)</t>
  </si>
  <si>
    <t>Schéma électrique</t>
  </si>
  <si>
    <t>Schéma fluidique</t>
  </si>
  <si>
    <t xml:space="preserve">Représentation plane d'un projet de construction </t>
  </si>
  <si>
    <t>4.2.1. Amélioration de la performance environnementale d’un produit</t>
  </si>
  <si>
    <t xml:space="preserve"> Outils de l’éco-conception et de l’éco-construction.</t>
  </si>
  <si>
    <t>4.2.2. Choix des matériaux</t>
  </si>
  <si>
    <t>Caractéristiques des matériaux naturels et artificiels.
Critères et principes de choix des matériaux, méthodes structurées d’optimisation d’un choix, critères environnementaux.</t>
  </si>
  <si>
    <t xml:space="preserve">4.2.3 Choix des constituants </t>
  </si>
  <si>
    <t>Choix d’une solution : critères de choix associés à une conception ou à l’intégration d’une solution dans un système global - coût, fiabilité, environnement, ergonomie et design - Matrice de comparaison de plusieurs critères.</t>
  </si>
  <si>
    <t>Choix de solutions logicielles, d’une unité de traitement et des interfaces.</t>
  </si>
  <si>
    <r>
      <t>4.3</t>
    </r>
    <r>
      <rPr>
        <b/>
        <sz val="12"/>
        <color theme="9" tint="-0.499984740745262"/>
        <rFont val="Times New Roman"/>
        <family val="1"/>
      </rPr>
      <t>  </t>
    </r>
    <r>
      <rPr>
        <b/>
        <sz val="12"/>
        <color theme="9" tint="-0.499984740745262"/>
        <rFont val="Calibri"/>
        <family val="2"/>
        <scheme val="minor"/>
      </rPr>
      <t>Conception des produits</t>
    </r>
  </si>
  <si>
    <t>4.3.1. Les réseaux intelligents</t>
  </si>
  <si>
    <t>Structures des réseaux (routiers, informatiques, énergétiques…) : principales caractéristiques : maillé, étoile… composants principaux : nœuds, branches, flux, supervision et pilotage intelligent des réseaux.</t>
  </si>
  <si>
    <t>Réseaux de transport (fluides…) et réseaux communicants</t>
  </si>
  <si>
    <t>Structure d'un réseau de transport et de distribution d’énergie électrique alternatif, caractéristiques et pertes. Dispatching de l’énergie.</t>
  </si>
  <si>
    <t>Structure des réseaux électriques spécifiques. Structure d’un réseau de production, de transport et de distribution de fluides.</t>
  </si>
  <si>
    <t>Micro énergies pour dispositifs autonomes</t>
  </si>
  <si>
    <t>Gestion des réseaux de transport et de distribution de l’énergie, multiplicité et complémentarité des divers procédés (production, stockage, …). Production décentralisée et coopérative, cogénération. Optimisation énergétique et performance environnementale.</t>
  </si>
  <si>
    <t>4.3.2. Conception bioclimatique, pré dimensionnement des structures et ouvrages</t>
  </si>
  <si>
    <t>Principes de conception et de pré-dimensionnement des principales solutions constructives : principes de conception bioclimatique ; principes de prédimensionnement des structures.</t>
  </si>
  <si>
    <t>Conception des ossatures : bâtiment et ouvrages de travaux publics.</t>
  </si>
  <si>
    <t>Conception des enveloppes.</t>
  </si>
  <si>
    <t xml:space="preserve">Conception des aménagements et équipements. </t>
  </si>
  <si>
    <t>4.3.3. Efficacité énergétique passive et active d'un produit</t>
  </si>
  <si>
    <t>Enveloppe du bâtiment, isolation.</t>
  </si>
  <si>
    <t>Rendement énergétique des équipements techniques du bâtiment.</t>
  </si>
  <si>
    <t>Conception de fonctionnalités intelligentes à caractère domotique et immotique.</t>
  </si>
  <si>
    <t>Récupération par réversibilité de la chaine de puissance, par revalorisation des pertes.</t>
  </si>
  <si>
    <t>4.3.4. Conception numérique d'une pièce</t>
  </si>
  <si>
    <t>Définition numérique d’une pièce d‘un produit industriel.</t>
  </si>
  <si>
    <t>Influences du procédé de réalisation et du matériau choisis sur les formes et dimensions d’une pièce simple.</t>
  </si>
  <si>
    <t>4.3.5. Conception informationnelle des produits</t>
  </si>
  <si>
    <t>Bilan et nature des entrées-sorties. Structures de programmation. Fonctions logicielles. Méthodes et des propriétés utiles en lien avec les librairies choisies. Types de variables. Diagrammes de description.</t>
  </si>
  <si>
    <t>Codage dans un langage spécifique.
Règles d'écriture (organisation du code, commentaires, documentation…).</t>
  </si>
  <si>
    <t>Mise au point</t>
  </si>
  <si>
    <t>5 Solutions constructives </t>
  </si>
  <si>
    <t>5.1.1 Enveloppes des produits</t>
  </si>
  <si>
    <t>Les façades rideaux, les enveloppes en construction bois, les façades mur en béton.</t>
  </si>
  <si>
    <t xml:space="preserve">5.1.2 Fondations, soutènement, porteurs verticaux et horizontaux, contreventement.  </t>
  </si>
  <si>
    <t>Soutènements : mur, paroi moulée, terre armée.</t>
  </si>
  <si>
    <t>Fondations superficielles et profondes : semelle isolée et filante, pieux.</t>
  </si>
  <si>
    <t>Porteurs verticaux et horizontaux (type poteaux, poutres, voiles, planchers), contreventement, charpentes en béton, bois et métal préfabriqués ou réalisés sur site.</t>
  </si>
  <si>
    <t>5.2.1 Convertisseurs, adaptateurs et modulateurs de puissance</t>
  </si>
  <si>
    <t>Convertisseurs. Modulateurs de puissance. Adaptateurs de puissance.</t>
  </si>
  <si>
    <t>5.2.2. Stockeurs d’énergie</t>
  </si>
  <si>
    <t>Stockage mécanique. Stockage chimique. Stockage électrostatique. Stockage thermique.</t>
  </si>
  <si>
    <t>5.2.3. Transmetteurs des mouvements</t>
  </si>
  <si>
    <t>Organes mécaniques de transmission et d’adaptation de puissance : réducteurs ; transmission par lien flexible ; accouplements.</t>
  </si>
  <si>
    <t>Organes mécaniques de transformation de mouvement</t>
  </si>
  <si>
    <t>Guidage en translation et en rotation</t>
  </si>
  <si>
    <t>Liaison complète démontable et non démontable.</t>
  </si>
  <si>
    <t>Etanchéité</t>
  </si>
  <si>
    <t>5.3.1 Capteurs, conditionneurs</t>
  </si>
  <si>
    <t>Capteurs analogiques. Capteurs numériques, détecteurs</t>
  </si>
  <si>
    <t>Amplificateurs</t>
  </si>
  <si>
    <t>Filtres passe-bas</t>
  </si>
  <si>
    <t>Convertisseurs Analogique/Numérique</t>
  </si>
  <si>
    <t>5.3.2 Constituants d'IHM</t>
  </si>
  <si>
    <t>Constituants sonores, visuels, tactiles</t>
  </si>
  <si>
    <t>Interfaces hybrides</t>
  </si>
  <si>
    <t>5.3.3 Composants programmables</t>
  </si>
  <si>
    <t>Cartes électroniques à µC</t>
  </si>
  <si>
    <t>Nano ordinateurs</t>
  </si>
  <si>
    <t>Objets connectés (Internet of Thing)</t>
  </si>
  <si>
    <t>5.3.4 Composants de transmission de l'information</t>
  </si>
  <si>
    <t>Constituants d'un réseau</t>
  </si>
  <si>
    <t>Caractéristiques des bus de communication.</t>
  </si>
  <si>
    <t>Composants émetteurs et récepteurs pour la transmission sans fil.</t>
  </si>
  <si>
    <t>6 Prototypage et expérimentations  </t>
  </si>
  <si>
    <t>Prototypage de pièces et de la chaine d’information.</t>
  </si>
  <si>
    <t>Coulage de pièces prototypées en résine et/ou en alliage métallique</t>
  </si>
  <si>
    <t>Virtualisation de solutions logicielles</t>
  </si>
  <si>
    <t>6.2 Expérimentations et essais</t>
  </si>
  <si>
    <t>Protocole d’essai - Sécurité de mise en œuvre</t>
  </si>
  <si>
    <t>Expérimentation de procédés.</t>
  </si>
  <si>
    <t>Expérimentation sur les matériaux et sur les structures.</t>
  </si>
  <si>
    <t>Expérimentations de constituants de la chaine de puissance.</t>
  </si>
  <si>
    <t>Expérimentations de constituants de la chaine d’information.</t>
  </si>
  <si>
    <t>6.3 Vérification, validation et qualification d'un produit</t>
  </si>
  <si>
    <t xml:space="preserve"> Intégration des éléments prototypés du produit.</t>
  </si>
  <si>
    <t>Mesure et validation de performances</t>
  </si>
  <si>
    <t>33 semaines avec 36H de mini projet en fin de première et 72H de projet collaboratif en terminale</t>
  </si>
  <si>
    <r>
      <t>Connaissances détaillées</t>
    </r>
    <r>
      <rPr>
        <b/>
        <sz val="10"/>
        <color rgb="FFFF0000"/>
        <rFont val="Calibri"/>
        <family val="2"/>
        <scheme val="minor"/>
      </rPr>
      <t xml:space="preserve"> à renseigner manuellement</t>
    </r>
  </si>
  <si>
    <t>x</t>
  </si>
  <si>
    <t>Dimension socio . culturelle</t>
  </si>
  <si>
    <t>O1 .  Caractériser des produits privilégiant un usage raisonné du point de vue développement durable</t>
  </si>
  <si>
    <t>1.3 / 1.4 / 1.5 / 2.1 / 4.2</t>
  </si>
  <si>
    <t>1.1 / 1.3 / 1.5 / 2.1</t>
  </si>
  <si>
    <t>1.5 / 3.1 / 3.3 / 4.1 / 4.3 / 5</t>
  </si>
  <si>
    <t xml:space="preserve">O2 .  Identifier les éléments influents du développement d’un produit </t>
  </si>
  <si>
    <t>1.1 / 1.2</t>
  </si>
  <si>
    <t>1.1 / 1.3 / 1.4 / 1.5</t>
  </si>
  <si>
    <t>O3 .Analyser l’organisation fonctionnelle et structurelle d’un produit</t>
  </si>
  <si>
    <t>1.2 / 2 / 4.1 / 4.3/ 5</t>
  </si>
  <si>
    <t>1.2 / 2.3 / 2.4 / 3.4 / 4.3 / 6.3</t>
  </si>
  <si>
    <t>1.2 / 2 / 4.3 / 5 / 6.2</t>
  </si>
  <si>
    <t>O4 . Communiquer une idée, un principe ou une solution technique, un projet, y compris en langue étrangère</t>
  </si>
  <si>
    <t>1.1 / 1.2 / 2 / 4.1</t>
  </si>
  <si>
    <t>1.1 / 1.2 / 4.1 / 4.2 / 6.2</t>
  </si>
  <si>
    <t>1.1/</t>
  </si>
  <si>
    <t>1 / 2.1 / 4.3</t>
  </si>
  <si>
    <t>1.1 / 1.2 / 2 / 5</t>
  </si>
  <si>
    <t>Planifier un projet (diagramme de Gantt, chemin critique) en utilisant les outils adaptés et en prenant en compte les données technico.économiques</t>
  </si>
  <si>
    <t>1.1 / 1.3 / 1.4 / 4.2 / 4.3 / 5 / 6.2</t>
  </si>
  <si>
    <t>1.1 / 1.3 / 1.4 / 1.5 / 4</t>
  </si>
  <si>
    <t>Définir la structure matérielle, la constitution d’un produit en fonction des caractéristiques technico.économiques et environnementales attendues</t>
  </si>
  <si>
    <t>1 / 2.3 / 2.4 / 4 / 5</t>
  </si>
  <si>
    <t>1.1 / 1.5 / 3.2 / 4 / 5.1 / 6.2</t>
  </si>
  <si>
    <t>1.1 / 5.1 / 6.2</t>
  </si>
  <si>
    <t>1.5 / 3.3 / 4 / 5.1 / 5.2 / 6.2</t>
  </si>
  <si>
    <t>3.2 / 4 / 5.2 / 6.1 / 6.2</t>
  </si>
  <si>
    <t>1.5 / 3.2 / 4 / 5.2</t>
  </si>
  <si>
    <t>Définir, à l’aide d’un modeleur numérique, les modifications d’un sous.ensemble mécanique à partir des contraintes fonctionnelles</t>
  </si>
  <si>
    <t>1.5 / 3.4 / 4 / 5.3 / 6.2</t>
  </si>
  <si>
    <t>1.2 / 4 / 5.3 / 6.1 / 6.2</t>
  </si>
  <si>
    <t>1.2 / 2.3 / 2.4 / 3 / 
5.2 / 5.3</t>
  </si>
  <si>
    <t>3/6.3/</t>
  </si>
  <si>
    <t>3.1 / 3.2 / 4.1 / 5.1</t>
  </si>
  <si>
    <t>3.1 / 3.2</t>
  </si>
  <si>
    <t>3.1 / 3.2 / 3.3 / 5.2</t>
  </si>
  <si>
    <t>3.1 / 3.3 / 3.4 / 5.3</t>
  </si>
  <si>
    <t>Simulation mécanique pour obtenir les caractéristiques d'une loi d'entrée/sortie d'un sous.ensemble mécanique ou observer le comportement sous charges d’un assemblage</t>
  </si>
  <si>
    <t>3.1 / 3.2 / 3.3 / 4.1 / 5.1</t>
  </si>
  <si>
    <t>3.1 / 3.2 / 4.1 / 4.3</t>
  </si>
  <si>
    <t>3.1 / 3.4 / 5.3</t>
  </si>
  <si>
    <t>1.2 / 6/</t>
  </si>
  <si>
    <t>1.2 / 2.1 / 6.2 / 6.3</t>
  </si>
  <si>
    <t>3.2 / 5.1 / 6.2 / 6.3</t>
  </si>
  <si>
    <t xml:space="preserve">2.1 / 3.3 / 5.2 / 6.2/ 6.3 </t>
  </si>
  <si>
    <t>2.1 / 2.3 / 3.3 /5.2 / 5.3  /6.2 / 6.3</t>
  </si>
  <si>
    <t>6.1 / 6.2</t>
  </si>
  <si>
    <t>Mesurer des performances d’un constituant ou d’un sous.ensemble d’un produit</t>
  </si>
  <si>
    <t>3.2 / 3.3 / 6.2 / 6.3</t>
  </si>
  <si>
    <t>3.4 / 5.3 / 6.1 / 6.2</t>
  </si>
  <si>
    <t>3.4/ 6/</t>
  </si>
  <si>
    <t>Identifier et caractériser les fonctions et les constituants d’un produit ainsi que ses entrées/sorties</t>
  </si>
  <si>
    <t>1.1 La démarche de projet
1.2 Outils de l'ingénierie système </t>
  </si>
  <si>
    <t>1.3 Compétitivité des produits
1.4 Créativité et innovation technologique
1.5 Approche environnementale
2.1 Représentation des flux MEI
4.2 Démarches de conception</t>
  </si>
  <si>
    <t>1.1 La démarche de projet
1.3 Compétitivité des produits
1.5 Approche environnementale
2.1 Représentation des flux MEI</t>
  </si>
  <si>
    <t>1.1 La démarche de projet
1.3 Compétitivité des produits
1.4 Créativité et innovation technologique
1.5 Approche environnementale</t>
  </si>
  <si>
    <t>1.2 Outils de l'ingénierie système
2.3. Approche fonctionnelle et structurelle des chaines de puissance
2.4 Approche fonctionnelle et structurelle de la chaine d'information
3.4 Comportements informationnels des produits
4.3  Conception des produits
6.3 Vérification, validation et qualification d'un produit</t>
  </si>
  <si>
    <t>1.1 La démarche de projet
1.2 Outils de l'ingénierie système
4.1 Outils de représentation du réel
4.2 Démarches de conception
6.2 Expérimentations et essais</t>
  </si>
  <si>
    <r>
      <t xml:space="preserve">1.1 La démarche de projet
1.3 Compétitivité des produits
1.4 Créativité et innovation technologique
1.5 Approche environnementale
</t>
    </r>
    <r>
      <rPr>
        <b/>
        <sz val="11"/>
        <color theme="1"/>
        <rFont val="Calibri"/>
        <family val="2"/>
        <scheme val="minor"/>
      </rPr>
      <t>4 Eco-conception des produits</t>
    </r>
  </si>
  <si>
    <r>
      <t xml:space="preserve">1.1 La démarche de projet
1.3 Compétitivité des produits
1.4 Créativité et innovation technologique
4.2 Démarches de conception
4.3  Conception des produits
</t>
    </r>
    <r>
      <rPr>
        <b/>
        <sz val="11"/>
        <color theme="1"/>
        <rFont val="Calibri"/>
        <family val="2"/>
        <scheme val="minor"/>
      </rPr>
      <t>5  Solutions constructives</t>
    </r>
    <r>
      <rPr>
        <sz val="11"/>
        <color theme="1"/>
        <rFont val="Calibri"/>
        <family val="2"/>
        <scheme val="minor"/>
      </rPr>
      <t xml:space="preserve">
6.2 Expérimentations et essais</t>
    </r>
  </si>
  <si>
    <r>
      <t xml:space="preserve">1.1 La démarche de projet
1.2 Outils de l'ingénierie système
</t>
    </r>
    <r>
      <rPr>
        <b/>
        <sz val="11"/>
        <color theme="1"/>
        <rFont val="Calibri"/>
        <family val="2"/>
        <scheme val="minor"/>
      </rPr>
      <t>2 Approche fonctionnelle et structurelle</t>
    </r>
    <r>
      <rPr>
        <sz val="11"/>
        <color theme="1"/>
        <rFont val="Calibri"/>
        <family val="2"/>
        <scheme val="minor"/>
      </rPr>
      <t xml:space="preserve">
</t>
    </r>
    <r>
      <rPr>
        <b/>
        <sz val="11"/>
        <color theme="1"/>
        <rFont val="Calibri"/>
        <family val="2"/>
        <scheme val="minor"/>
      </rPr>
      <t>5 Solutions constructives</t>
    </r>
  </si>
  <si>
    <r>
      <rPr>
        <b/>
        <sz val="11"/>
        <color theme="1"/>
        <rFont val="Calibri"/>
        <family val="2"/>
        <scheme val="minor"/>
      </rPr>
      <t>1 Principes de conception des produits et développement durable</t>
    </r>
    <r>
      <rPr>
        <sz val="11"/>
        <color theme="1"/>
        <rFont val="Calibri"/>
        <family val="2"/>
        <scheme val="minor"/>
      </rPr>
      <t xml:space="preserve">
2.1. Représentation des flux MEI
4.3  Conception des produits</t>
    </r>
  </si>
  <si>
    <r>
      <t xml:space="preserve">1.5 Approche environnementale
3.1 Modélisations et simulations
3.3 Comportements énergétiques des produits
</t>
    </r>
    <r>
      <rPr>
        <b/>
        <sz val="11"/>
        <color theme="1"/>
        <rFont val="Calibri"/>
        <family val="2"/>
        <scheme val="minor"/>
      </rPr>
      <t>5 Solutions constructives</t>
    </r>
    <r>
      <rPr>
        <sz val="11"/>
        <color theme="1"/>
        <rFont val="Calibri"/>
        <family val="2"/>
        <scheme val="minor"/>
      </rPr>
      <t xml:space="preserve">
4.1 Outils de représentation du réel
4.3  Conception des produits</t>
    </r>
  </si>
  <si>
    <r>
      <t xml:space="preserve">1.2 Outils de l'ingénierie système
</t>
    </r>
    <r>
      <rPr>
        <b/>
        <sz val="11"/>
        <color theme="1"/>
        <rFont val="Calibri"/>
        <family val="2"/>
        <scheme val="minor"/>
      </rPr>
      <t>2 Approche fonctionnelle et structurelle</t>
    </r>
    <r>
      <rPr>
        <sz val="11"/>
        <color theme="1"/>
        <rFont val="Calibri"/>
        <family val="2"/>
        <scheme val="minor"/>
      </rPr>
      <t xml:space="preserve">
4.1 Outils de représentation du réel
4.3  Conception des produits
</t>
    </r>
    <r>
      <rPr>
        <b/>
        <sz val="11"/>
        <color theme="1"/>
        <rFont val="Calibri"/>
        <family val="2"/>
        <scheme val="minor"/>
      </rPr>
      <t>5 Solutions constructives</t>
    </r>
  </si>
  <si>
    <r>
      <t xml:space="preserve">1.1 La démarche de projet
1.2 Outils de l'ingénierie système
</t>
    </r>
    <r>
      <rPr>
        <b/>
        <sz val="11"/>
        <color theme="1"/>
        <rFont val="Calibri"/>
        <family val="2"/>
        <scheme val="minor"/>
      </rPr>
      <t>2 Approche fonctionnelle et structurelle</t>
    </r>
    <r>
      <rPr>
        <sz val="11"/>
        <color theme="1"/>
        <rFont val="Calibri"/>
        <family val="2"/>
        <scheme val="minor"/>
      </rPr>
      <t xml:space="preserve">
4.1 Outils de représentation du réel</t>
    </r>
  </si>
  <si>
    <r>
      <t xml:space="preserve">1.2 Outils de l'ingénierie système
</t>
    </r>
    <r>
      <rPr>
        <b/>
        <sz val="11"/>
        <color theme="1"/>
        <rFont val="Calibri"/>
        <family val="2"/>
        <scheme val="minor"/>
      </rPr>
      <t>2 Approche fonctionnelle et structurelle</t>
    </r>
    <r>
      <rPr>
        <sz val="11"/>
        <color theme="1"/>
        <rFont val="Calibri"/>
        <family val="2"/>
        <scheme val="minor"/>
      </rPr>
      <t xml:space="preserve">
4.3  Conception des produits
</t>
    </r>
    <r>
      <rPr>
        <b/>
        <sz val="11"/>
        <color theme="1"/>
        <rFont val="Calibri"/>
        <family val="2"/>
        <scheme val="minor"/>
      </rPr>
      <t>5 Solutions constructives</t>
    </r>
    <r>
      <rPr>
        <sz val="11"/>
        <color theme="1"/>
        <rFont val="Calibri"/>
        <family val="2"/>
        <scheme val="minor"/>
      </rPr>
      <t xml:space="preserve">
6.2 Expérimentations et essais</t>
    </r>
  </si>
  <si>
    <r>
      <rPr>
        <b/>
        <sz val="11"/>
        <color theme="1"/>
        <rFont val="Calibri"/>
        <family val="2"/>
        <scheme val="minor"/>
      </rPr>
      <t>1 Principes de conception des produits et développement durable</t>
    </r>
    <r>
      <rPr>
        <sz val="11"/>
        <color theme="1"/>
        <rFont val="Calibri"/>
        <family val="2"/>
        <scheme val="minor"/>
      </rPr>
      <t xml:space="preserve">
2.3. Approche fonctionnelle et structurelle des chaines de puissance
2.4 Approche fonctionnelle et structurelle de la chaine d'information
</t>
    </r>
    <r>
      <rPr>
        <b/>
        <sz val="11"/>
        <color theme="1"/>
        <rFont val="Calibri"/>
        <family val="2"/>
        <scheme val="minor"/>
      </rPr>
      <t>4 Eco-conception des produits
5  Solutions constructives</t>
    </r>
  </si>
  <si>
    <r>
      <t xml:space="preserve">1.1 La démarche de projet
1.5 Approche environnementale
3.2 Comportements mécaniques des produits
</t>
    </r>
    <r>
      <rPr>
        <b/>
        <sz val="11"/>
        <color theme="1"/>
        <rFont val="Calibri"/>
        <family val="2"/>
        <scheme val="minor"/>
      </rPr>
      <t>4 Eco-conception des produits</t>
    </r>
    <r>
      <rPr>
        <sz val="11"/>
        <color theme="1"/>
        <rFont val="Calibri"/>
        <family val="2"/>
        <scheme val="minor"/>
      </rPr>
      <t xml:space="preserve">
5.1 Constituants des ossatures et enveloppes
6.2 Expérimentations et essais</t>
    </r>
  </si>
  <si>
    <t>1.1 La démarche de projet
5.1 Constituants des ossatures et enveloppes
6.2 Expérimentations et essais</t>
  </si>
  <si>
    <r>
      <t xml:space="preserve">1.5 Approche environnementale
3.3 Comportements énergétiques des produits
</t>
    </r>
    <r>
      <rPr>
        <b/>
        <sz val="11"/>
        <color theme="1"/>
        <rFont val="Calibri"/>
        <family val="2"/>
        <scheme val="minor"/>
      </rPr>
      <t>4 Eco-conception des produits</t>
    </r>
    <r>
      <rPr>
        <sz val="11"/>
        <color theme="1"/>
        <rFont val="Calibri"/>
        <family val="2"/>
        <scheme val="minor"/>
      </rPr>
      <t xml:space="preserve">
5.1 Constituants des ossatures et enveloppes
5.2 Constituants de puissance
6.2 Expérimentations et essais</t>
    </r>
  </si>
  <si>
    <r>
      <t xml:space="preserve">3.2 Comportements mécaniques des produits
</t>
    </r>
    <r>
      <rPr>
        <b/>
        <sz val="11"/>
        <color theme="1"/>
        <rFont val="Calibri"/>
        <family val="2"/>
        <scheme val="minor"/>
      </rPr>
      <t>4 Eco-conception des produits</t>
    </r>
    <r>
      <rPr>
        <sz val="11"/>
        <color theme="1"/>
        <rFont val="Calibri"/>
        <family val="2"/>
        <scheme val="minor"/>
      </rPr>
      <t xml:space="preserve">
5.2 Constituants de puissance
6.1 Moyens de prototypage rapide
6.2 Expérimentations et essais</t>
    </r>
  </si>
  <si>
    <r>
      <t xml:space="preserve">1.5 Approche environnementale
3.2 Comportements mécaniques des produits
</t>
    </r>
    <r>
      <rPr>
        <b/>
        <sz val="11"/>
        <color theme="1"/>
        <rFont val="Calibri"/>
        <family val="2"/>
        <scheme val="minor"/>
      </rPr>
      <t>4 Eco-conception des produits</t>
    </r>
    <r>
      <rPr>
        <sz val="11"/>
        <color theme="1"/>
        <rFont val="Calibri"/>
        <family val="2"/>
        <scheme val="minor"/>
      </rPr>
      <t xml:space="preserve">
5.2 Constituants de puissance</t>
    </r>
  </si>
  <si>
    <r>
      <t xml:space="preserve">1.5 Approche environnementale
3.4 Comportements informationnels des produits
</t>
    </r>
    <r>
      <rPr>
        <b/>
        <sz val="11"/>
        <color theme="1"/>
        <rFont val="Calibri"/>
        <family val="2"/>
        <scheme val="minor"/>
      </rPr>
      <t>4 Eco-conception des produits</t>
    </r>
    <r>
      <rPr>
        <sz val="11"/>
        <color theme="1"/>
        <rFont val="Calibri"/>
        <family val="2"/>
        <scheme val="minor"/>
      </rPr>
      <t xml:space="preserve">
5.3 Constituants de l'information
6.2 Expérimentations et essais</t>
    </r>
  </si>
  <si>
    <r>
      <rPr>
        <b/>
        <sz val="11"/>
        <color theme="1"/>
        <rFont val="Calibri"/>
        <family val="2"/>
        <scheme val="minor"/>
      </rPr>
      <t>1.2 Outils de l'ingénierie système 
4 Eco-conception des produits</t>
    </r>
    <r>
      <rPr>
        <sz val="11"/>
        <color theme="1"/>
        <rFont val="Calibri"/>
        <family val="2"/>
        <scheme val="minor"/>
      </rPr>
      <t xml:space="preserve">
5.3 Constituants de l'information
6.1 Moyens de prototypage rapide
6.2 Expérimentations et essais</t>
    </r>
  </si>
  <si>
    <r>
      <t xml:space="preserve">1.2 Outils de l'ingénierie système
2.3. Approche fonctionnelle et structurelle des chaines de puissance 
2.4 Approche fonctionnelle et structurelle de la chaine d'information
</t>
    </r>
    <r>
      <rPr>
        <b/>
        <sz val="11"/>
        <color theme="1"/>
        <rFont val="Calibri"/>
        <family val="2"/>
        <scheme val="minor"/>
      </rPr>
      <t>3 Approche comportementale des produits</t>
    </r>
    <r>
      <rPr>
        <sz val="11"/>
        <color theme="1"/>
        <rFont val="Calibri"/>
        <family val="2"/>
        <scheme val="minor"/>
      </rPr>
      <t xml:space="preserve">
5.2 Constituants de puissance
5.3 Constituants de l'information</t>
    </r>
  </si>
  <si>
    <t>3 Approche comportementale des produits</t>
  </si>
  <si>
    <r>
      <rPr>
        <b/>
        <sz val="11"/>
        <color theme="1"/>
        <rFont val="Calibri"/>
        <family val="2"/>
        <scheme val="minor"/>
      </rPr>
      <t>3 Approche comportementale des produits</t>
    </r>
    <r>
      <rPr>
        <sz val="11"/>
        <color theme="1"/>
        <rFont val="Calibri"/>
        <family val="2"/>
        <scheme val="minor"/>
      </rPr>
      <t xml:space="preserve">
6.3 Vérification, validation et qualification d'un produit</t>
    </r>
  </si>
  <si>
    <t>3.1 Modélisations et simulations
3.2 Comportements mécaniques des produits</t>
  </si>
  <si>
    <t>3.1 Modélisations et simulations
3.2 Comportements mécaniques des produits
4.1 Outils de représentation du réel
4.2 Démarches de conception</t>
  </si>
  <si>
    <t>3.1 Modélisations et simulations
3.2 Comportements mécaniques des produits
3.3 Comportements énergétiques des produits
5.2 Constituants de puissance</t>
  </si>
  <si>
    <t>3.1 Modélisations et simulations
3.3 Comportements énergétiques des produits
3.4 Comportements informationnels des produits
5.3 Constituants de l'information</t>
  </si>
  <si>
    <t>3.1 Modélisations et simulations
3.2 Comportements mécaniques des produits
3.3 Comportements énergétiques des produits
4.1 Outils de représentation du réel
5.1 Constituants des ossatures et enveloppes</t>
  </si>
  <si>
    <t>3.1 Modélisations et simulations
3.2 Comportements mécaniques des produits
4.1 Outils de représentation du réel
4.3  Conception des produits</t>
  </si>
  <si>
    <t>3.1 Modélisations et simulations
3.4 Comportements informationnels des produits
5.3 Constituants de l'information</t>
  </si>
  <si>
    <r>
      <t xml:space="preserve">1.2 Outils de l'ingénierie système
</t>
    </r>
    <r>
      <rPr>
        <b/>
        <sz val="11"/>
        <color theme="1"/>
        <rFont val="Calibri"/>
        <family val="2"/>
        <scheme val="minor"/>
      </rPr>
      <t>6 Prototypage et expérimentation</t>
    </r>
  </si>
  <si>
    <t>1.2 Outils de l'ingénierie système
2.1. Représentation des flux MEI
6.2 Expérimentations et essais
6.3 Vérification, validation et qualification d'un produit</t>
  </si>
  <si>
    <t>3.2 Comportements mécaniques des produits
5.1 Constituants des ossatures et enveloppes
6.2 Expérimentations et essais
6.3 Vérification, validation et qualification d'un produit</t>
  </si>
  <si>
    <t>2.1. Représentation des flux MEI
3.3 Comportements énergétiques des produits
5.2 Constituants de puissance
6.2 Expérimentations et essais
6.3 Vérification, validation et qualification d'un produit</t>
  </si>
  <si>
    <t>2.1. Représentation des flux MEI
2.3. Approche fonctionnelle et structurelle des chaines de puissance 
3.3 Comportements énergétiques des produits
5.2 Constituants de puissance
6.2 Expérimentations et essais
6.3 Vérification, validation et qualification d'un produit</t>
  </si>
  <si>
    <t>6.1 Moyens de prototypage rapide
6.2 Expérimentations et essais</t>
  </si>
  <si>
    <t>3.2 Comportements mécaniques des produits
3.3 Comportements énergétiques des produits
6.2 Expérimentations et essais
6.3 Vérification, validation et qualification d'un produit</t>
  </si>
  <si>
    <t>3.4 Comportements informationnels des produits
5.3 Constituants de l'information
6.2 Expérimentations et essais
6.3 Vérification, validation et qualification d'un produit</t>
  </si>
  <si>
    <r>
      <t xml:space="preserve">3.4 Comportements informationnels des produits
</t>
    </r>
    <r>
      <rPr>
        <b/>
        <sz val="11"/>
        <color theme="1"/>
        <rFont val="Calibri"/>
        <family val="2"/>
        <scheme val="minor"/>
      </rPr>
      <t>6 Prototypage et expérimentation</t>
    </r>
  </si>
  <si>
    <t>Il indique les compétences du programme et leur codification. Il précise l'enseignement visé : IT, I2D, 2I2D et les connaissances associées</t>
  </si>
  <si>
    <t xml:space="preserve">L'onglet connaissance : </t>
  </si>
  <si>
    <t>Il précise l'enseignement associé : IT, I2D, 2I2D, les connaissances détaillées,  le niveau taxonomique associé et une proposition de répartition temporelle</t>
  </si>
  <si>
    <t>L'onglet croisement compétences-connaissances :</t>
  </si>
  <si>
    <t>Il présente le lien compétences-connaissances et indique le nombre d'apparation des connaissances ainsi qu'un lien avec l'enseignement (IT, I2D, 2I2D) qui sera support de l'évaluation</t>
  </si>
  <si>
    <t>La colonne C contient les étiquettes de séquences (S1, S2, S3…) en attente. Il faut les déplacer (avec la souris) dans la colonne D en face de la problématique choisie.</t>
  </si>
  <si>
    <t>La plage de colonnes F à Ak indique les compétences travaillées par problématique (5 au maximum). Elles doivent être renseignées par un caractère (x).</t>
  </si>
  <si>
    <t>Cet onglet décrit la progression sur les deux années du cycle terminal,</t>
  </si>
  <si>
    <t>Seule la ligne 6 est à renseigner si la séquence croise plusieurs disciplines - Aucune autre intervention ne doit être faite dans cet onglet.</t>
  </si>
  <si>
    <t>Propositions d'évaluations</t>
  </si>
  <si>
    <t>Semaine 1</t>
  </si>
  <si>
    <t>Semaine 2</t>
  </si>
  <si>
    <t>Compétences évaluées</t>
  </si>
  <si>
    <t>Type d'évaluation</t>
  </si>
  <si>
    <t>Description de l'évaluation
Critères de réussite</t>
  </si>
  <si>
    <t>Fichiers associés</t>
  </si>
  <si>
    <t>Support d'évaluation</t>
  </si>
  <si>
    <t>Indicateur de performance
Niveau selon l'échelle de référence</t>
  </si>
  <si>
    <t xml:space="preserve">L'onglet compétences : </t>
  </si>
  <si>
    <t>Attention : la plage A1-S13 se renseigne automatiquement</t>
  </si>
  <si>
    <t>Travail personnel 
(en dehors des cours)</t>
  </si>
  <si>
    <t>Souce site ac-limoges</t>
  </si>
  <si>
    <t xml:space="preserve">
L'entrée en formation en classe de 1ère se doit d'être à caractère M-E-I</t>
  </si>
  <si>
    <r>
      <t xml:space="preserve">4) l'onglet </t>
    </r>
    <r>
      <rPr>
        <i/>
        <sz val="11"/>
        <color rgb="FF000000"/>
        <rFont val="Calibri"/>
        <family val="2"/>
      </rPr>
      <t>Progression_STI2D</t>
    </r>
    <r>
      <rPr>
        <sz val="11"/>
        <color rgb="FF000000"/>
        <rFont val="Calibri"/>
        <family val="2"/>
      </rPr>
      <t xml:space="preserve"> s'étant construit automatiquement, vérifier si toutes les compétences sont travaillées sur le cycle ;</t>
    </r>
  </si>
  <si>
    <t>Positionnement dans le cycle, prérequis</t>
  </si>
  <si>
    <t>Semaine 4 I2D + IT - 12h</t>
  </si>
  <si>
    <t>Séance 4</t>
  </si>
  <si>
    <t>/</t>
  </si>
  <si>
    <t xml:space="preserve">1) Réduire l'impact environnemental </t>
  </si>
  <si>
    <t xml:space="preserve">Une ville souhaite mettre en place un réseau de bus autonome au sein de son centre-ville. </t>
  </si>
  <si>
    <t>Comment détecter un obstacle ?</t>
  </si>
  <si>
    <t>Comment aménager un espace restreint ?</t>
  </si>
  <si>
    <t>Quelles énergies pour les voitures ?</t>
  </si>
  <si>
    <t>Compte rendu d'activité I2D sous forme numérique. Compte rendu d'activité sous forme numérique. Les activités sont dotées de questions auxquelles les élèves doivent répondre et de fichiers numériques qu'ils devront joindre à leur compte-rendu.
Présentation orale de la démarche de projet du mini-projet d'IT.</t>
  </si>
  <si>
    <t>Une ville souhaite faciliter l'évacuation des déchets de ses parcs en utilisant les technolgies des smart cities.</t>
  </si>
  <si>
    <r>
      <t>Séquence d'</t>
    </r>
    <r>
      <rPr>
        <b/>
        <sz val="10"/>
        <color rgb="FF000000"/>
        <rFont val="Calibri"/>
        <family val="2"/>
        <scheme val="minor"/>
      </rPr>
      <t>étude des véhicules autonomes</t>
    </r>
    <r>
      <rPr>
        <sz val="10"/>
        <color rgb="FF000000"/>
        <rFont val="Calibri"/>
        <family val="2"/>
        <scheme val="minor"/>
      </rPr>
      <t xml:space="preserve">. Les apports de connaissances et les activités d'I2D permettront d'alimenter le mini-projet d'IT. Ce mini-projet se fera sous forme de </t>
    </r>
    <r>
      <rPr>
        <b/>
        <sz val="10"/>
        <color rgb="FF000000"/>
        <rFont val="Calibri"/>
        <family val="2"/>
        <scheme val="minor"/>
      </rPr>
      <t>challenge</t>
    </r>
    <r>
      <rPr>
        <sz val="10"/>
        <color rgb="FF000000"/>
        <rFont val="Calibri"/>
        <family val="2"/>
        <scheme val="minor"/>
      </rPr>
      <t>. Les élèves forment des équipes. Chaque équipe se voit affecter le même matériel pour</t>
    </r>
    <r>
      <rPr>
        <b/>
        <sz val="10"/>
        <color rgb="FF000000"/>
        <rFont val="Calibri"/>
        <family val="2"/>
        <scheme val="minor"/>
      </rPr>
      <t xml:space="preserve"> concevoir et programmer un robot</t>
    </r>
    <r>
      <rPr>
        <sz val="10"/>
        <color rgb="FF000000"/>
        <rFont val="Calibri"/>
        <family val="2"/>
        <scheme val="minor"/>
      </rPr>
      <t xml:space="preserve">. Le but est de faire sortir le plus rapidement possible le robot d'un labyrinthe. Le labyrinthe simule alors un centre-ville, le robot doit jouer le rôle d'un bus qui se dirige de manière autonome.
Pour accentuer la démarche de projet au sein du mini-projet, ce dernier se déroulera sur 2 séquences. La séquence suivante est </t>
    </r>
    <r>
      <rPr>
        <b/>
        <sz val="10"/>
        <color rgb="FF000000"/>
        <rFont val="Calibri"/>
        <family val="2"/>
        <scheme val="minor"/>
      </rPr>
      <t xml:space="preserve">"Comment faciliter l'évacuation des déchets d'un parc ?" </t>
    </r>
    <r>
      <rPr>
        <sz val="10"/>
        <color rgb="FF000000"/>
        <rFont val="Calibri"/>
        <family val="2"/>
        <scheme val="minor"/>
      </rPr>
      <t xml:space="preserve">qui propose seulement des activités d'I2D pour laisser place au mini-projet actuel en IT. </t>
    </r>
  </si>
  <si>
    <r>
      <rPr>
        <sz val="10"/>
        <color rgb="FF000000"/>
        <rFont val="Calibri"/>
        <family val="2"/>
        <scheme val="minor"/>
      </rPr>
      <t xml:space="preserve">Suite de la séquence </t>
    </r>
    <r>
      <rPr>
        <b/>
        <sz val="10"/>
        <color rgb="FF000000"/>
        <rFont val="Calibri"/>
        <family val="2"/>
        <scheme val="minor"/>
      </rPr>
      <t xml:space="preserve">"Comment rendre un bus autonome dans un centre ville ?".
Lien avec la LV : </t>
    </r>
    <r>
      <rPr>
        <sz val="10"/>
        <color rgb="FF000000"/>
        <rFont val="Calibri"/>
        <family val="2"/>
        <scheme val="minor"/>
      </rPr>
      <t>Axe 6 "Innovations scientifiques et responsabilités".</t>
    </r>
    <r>
      <rPr>
        <b/>
        <sz val="10"/>
        <color rgb="FF000000"/>
        <rFont val="Calibri"/>
        <family val="2"/>
        <scheme val="minor"/>
      </rPr>
      <t xml:space="preserve">
Lien avec l'ETLV : </t>
    </r>
    <r>
      <rPr>
        <sz val="10"/>
        <color rgb="FF000000"/>
        <rFont val="Calibri"/>
        <family val="2"/>
        <scheme val="minor"/>
      </rPr>
      <t>Les élèves présenteront leur revue de projet final en Anglais. (2 séances de préparation, passage en équipe devant le professeur).</t>
    </r>
  </si>
  <si>
    <r>
      <t>Suite de la séquence "</t>
    </r>
    <r>
      <rPr>
        <b/>
        <sz val="10"/>
        <color rgb="FF000000"/>
        <rFont val="Calibri"/>
        <family val="2"/>
        <scheme val="minor"/>
      </rPr>
      <t>Comment rendre un bus autonome dans un centre ville ?</t>
    </r>
    <r>
      <rPr>
        <sz val="10"/>
        <color indexed="8"/>
        <rFont val="Calibri"/>
        <family val="2"/>
        <scheme val="minor"/>
      </rPr>
      <t>" pour travailler davantage sur la démarche de projet.</t>
    </r>
  </si>
  <si>
    <t>Laboratoire</t>
  </si>
  <si>
    <t>Matériels nécessaires au mini-projet (par équipe : 1 boite mécano, 1 carte arduino uno, 2 capteurs à ultrasons, 2 moteurs, 1 shield moteur, 2 boutons poussoirs)</t>
  </si>
  <si>
    <t>Arduino + capteur à ultrason.</t>
  </si>
  <si>
    <t>Autodesk Inventor</t>
  </si>
  <si>
    <t>Simulteur ADA-307</t>
  </si>
  <si>
    <t>Comprendre le fonctionnement d'un sonar et savoir programmer un capteur à ultrason.</t>
  </si>
  <si>
    <t>CO5.1 - S'impliquer dans une démarche de projet menée en groupe
CO5.4 - Planifier un projet (diagramme de Gantt, chemin critique) en utilisant les outils adaptés et en prenant en compte les données technico.économiques</t>
  </si>
  <si>
    <t>Orale (en équipe)</t>
  </si>
  <si>
    <t>10 minutes par équipe</t>
  </si>
  <si>
    <t>A la fin de la semaine 1, après l'analyse préliminaire du cahier des charges du mini-projet, les élèves présentent une courte revue de projet pour présenter le contexte, la pose du problème et leur planification.</t>
  </si>
  <si>
    <t>Formative</t>
  </si>
  <si>
    <t>Diaporama de présentation</t>
  </si>
  <si>
    <t>Suivi des équipes sur le mini-projet.</t>
  </si>
  <si>
    <t>Journal de bord, espace numérique partagé des équipes</t>
  </si>
  <si>
    <t>20 minutes par équipe</t>
  </si>
  <si>
    <t>Principe d'organisation et planification d'un projet.</t>
  </si>
  <si>
    <t>Animation d'une équipe de projet.
Gestion, suivi et finalisation d'un projet.</t>
  </si>
  <si>
    <t>Mise en contexte du projet,  pose du problème, planification, vérification du matériel et du programme de test.</t>
  </si>
  <si>
    <t>Recherche de solutions.</t>
  </si>
  <si>
    <t>Analyse du besoin : besoin initial, mission principale, contexte, cas d’utilisations, scénarios d’utilisation, besoins des parties prenantes.
IVVQ : intégration, vérification, validation, qualification.
Types d'énergie stockée. Types de conversion.
Acquisition d'une grandeur physique.
Bilan et nature des entrées-sorties. Codage dans un langage spécifique.
Protocole d'essai. Expérimentations de constituant de la chaine de puissance/information.</t>
  </si>
  <si>
    <t>Correction de la revue de projet 1.
Recherche de solutions.</t>
  </si>
  <si>
    <t>Rechercher des solutions.</t>
  </si>
  <si>
    <t>Choisir et présenter les solutions parmis celles développées grâce à des tableaux de critère.</t>
  </si>
  <si>
    <t>Comprendre le contexte du mini-projet, rédiger une planification. Présenter.</t>
  </si>
  <si>
    <t>Challenge robotique
Séance 1</t>
  </si>
  <si>
    <t>Challenge robotique
Séance 2</t>
  </si>
  <si>
    <t>Challenge robotique
Séance 3</t>
  </si>
  <si>
    <t>Challenge robotique
Séance 4</t>
  </si>
  <si>
    <t>Challenge robotique
Séance 5</t>
  </si>
  <si>
    <t>Challenge robotique
Séance 6</t>
  </si>
  <si>
    <t>Matériels nécessaires au mini-projet - voir séance 1</t>
  </si>
  <si>
    <t>Les différents flux d'énergie dans un véhicule (essence, hybride, électrique).
La gestion de l'information dans un véhicule autonome. 
Le design d'un véhicule.
Respect d'une démarche de projet.</t>
  </si>
  <si>
    <t>Comprendre les modélisations multiphysiques.
Respect d'une démarche de projet.</t>
  </si>
  <si>
    <t xml:space="preserve">Bilan </t>
  </si>
  <si>
    <t>Challenge robotique
Séance 7</t>
  </si>
  <si>
    <t>Modélisations / Tests / Simulations</t>
  </si>
  <si>
    <t>Etre capable de faire un étude cinématique d'un système.</t>
  </si>
  <si>
    <t>Comprendre le fonctionnement hybride d'un véhicule et les enjeux des voitures "propres".</t>
  </si>
  <si>
    <t>Comprendre le fonctionnement d'un réseau et sa mise en place.</t>
  </si>
  <si>
    <t>Exercices de mise en situation (analyse cinématique, calculs, dimensionnement de batterie, calcul d'autonomie, analyse de mesure).</t>
  </si>
  <si>
    <t>Exercices de mise en situation (analyse de mouvements, calculs, schéma de distribution de l'énergie, analyse de trame).</t>
  </si>
  <si>
    <t>Préparation revue de projet finale</t>
  </si>
  <si>
    <t>Analyse préalable du CdC, préparation des équipes.
Préparation revue de projet 1</t>
  </si>
  <si>
    <t>Préparation revue de projet 2</t>
  </si>
  <si>
    <t>Etre capable d'expliquer le fonctionnement du portail solaire par sa modélisation multiphysique.</t>
  </si>
  <si>
    <t>Etre capable d'expliquer le fonctionnement de la serrure biométrique par sa modélisation multiphysique.</t>
  </si>
  <si>
    <t>Etre capable d'expliquer le fonctionnement du compacteur solaire par sa modélisation multiphysique.</t>
  </si>
  <si>
    <t>Mettre en place les solutions choisies. Analyser. Tester.</t>
  </si>
  <si>
    <t>Mettre en place les solutions choisies. Analyser. Tester. Rectifier.</t>
  </si>
  <si>
    <t>Etre capable de faire un bilan argumenté du projet et de sa démarche.</t>
  </si>
  <si>
    <t>Logiciel de simulation de réseau (Filius, Cisco packet tracer, …)</t>
  </si>
  <si>
    <t>Portail solaire et sa modélisation multiphysique sur MATLAB et Simulink.</t>
  </si>
  <si>
    <t>Serrure biométrique et sa modélisation multiphysique sur MATLAB et Simulink.</t>
  </si>
  <si>
    <t>Compacteur solaire et sa modélisation multiphysique.</t>
  </si>
  <si>
    <t>Recherche de solutions techniques.
Méthode de créativité rationnelles et non rationnelles.
Choix d'un solution : critères de choix associés à une conception ou à l'intégration d'une solution dans un système global.</t>
  </si>
  <si>
    <t>CO3.4 - Identifier et caractériser des solutions techniques
CO5.1 - S'impliquer dans une démarche de projet menée en groupe
CO5.5 - Proposer des solutions à un problème technique identifié en participant à des démarches de créativité, choisir et justifier la solution retenue</t>
  </si>
  <si>
    <t>CO3.4 - Identifier et caractériser des solutions techniques
CO4.1 - Décrire une idée, un principe, une solution, un projet en utilisant des outils de représentation adaptés
CO5.1 - S'impliquer dans une démarche de projet menée en groupe
CO5.5 - Proposer des solutions à un problème technique identifié en participant à des démarches de créativité, choisir et justifier la solution retenue</t>
  </si>
  <si>
    <t>Comment transmettre des informations dans une smart city ?</t>
  </si>
  <si>
    <t>Comment rendre autonome un portail pour faciliter l'utilisation des usagers ?</t>
  </si>
  <si>
    <t>Comment faciliter l'ouverture d'un système ?</t>
  </si>
  <si>
    <t>Comment gérer efficacement les déchets ?</t>
  </si>
  <si>
    <r>
      <rPr>
        <b/>
        <sz val="9"/>
        <color rgb="FF000000"/>
        <rFont val="Calibri"/>
        <family val="2"/>
        <scheme val="minor"/>
      </rPr>
      <t xml:space="preserve">Apports de connaissances - </t>
    </r>
    <r>
      <rPr>
        <sz val="9"/>
        <color rgb="FF000000"/>
        <rFont val="Calibri"/>
        <family val="2"/>
        <scheme val="minor"/>
      </rPr>
      <t>C</t>
    </r>
    <r>
      <rPr>
        <sz val="9"/>
        <color indexed="8"/>
        <rFont val="Calibri"/>
        <family val="2"/>
        <scheme val="minor"/>
      </rPr>
      <t xml:space="preserve">inématique, stockage de l'énergie, acquérir une information
</t>
    </r>
    <r>
      <rPr>
        <b/>
        <sz val="9"/>
        <color rgb="FF000000"/>
        <rFont val="Calibri"/>
        <family val="2"/>
        <scheme val="minor"/>
      </rPr>
      <t>Etude de dossier</t>
    </r>
    <r>
      <rPr>
        <sz val="9"/>
        <color indexed="8"/>
        <rFont val="Calibri"/>
        <family val="2"/>
        <scheme val="minor"/>
      </rPr>
      <t xml:space="preserve"> - Etude d'un réseau de transport en commun
</t>
    </r>
    <r>
      <rPr>
        <b/>
        <sz val="9"/>
        <color rgb="FF000000"/>
        <rFont val="Calibri"/>
        <family val="2"/>
        <scheme val="minor"/>
      </rPr>
      <t xml:space="preserve">Etude expérimentale </t>
    </r>
    <r>
      <rPr>
        <sz val="9"/>
        <color indexed="8"/>
        <rFont val="Calibri"/>
        <family val="2"/>
        <scheme val="minor"/>
      </rPr>
      <t>- Etude d'un sonar, mise en oeuvre d'un capteur à ultrason avec Arduino.</t>
    </r>
  </si>
  <si>
    <r>
      <rPr>
        <b/>
        <sz val="9"/>
        <color rgb="FF000000"/>
        <rFont val="Calibri"/>
        <family val="2"/>
        <scheme val="minor"/>
      </rPr>
      <t xml:space="preserve">Apports de connaissances - </t>
    </r>
    <r>
      <rPr>
        <sz val="9"/>
        <color rgb="FF000000"/>
        <rFont val="Calibri"/>
        <family val="2"/>
        <scheme val="minor"/>
      </rPr>
      <t>Cinématique, stockage de l'énergie, acquérir une information</t>
    </r>
    <r>
      <rPr>
        <sz val="9"/>
        <color indexed="8"/>
        <rFont val="Calibri"/>
        <family val="2"/>
        <scheme val="minor"/>
      </rPr>
      <t xml:space="preserve">
</t>
    </r>
    <r>
      <rPr>
        <b/>
        <sz val="9"/>
        <color rgb="FF000000"/>
        <rFont val="Calibri"/>
        <family val="2"/>
        <scheme val="minor"/>
      </rPr>
      <t>Etude de dossier</t>
    </r>
    <r>
      <rPr>
        <sz val="9"/>
        <color indexed="8"/>
        <rFont val="Calibri"/>
        <family val="2"/>
        <scheme val="minor"/>
      </rPr>
      <t xml:space="preserve"> - Etude d'un réseau de transport en commun
</t>
    </r>
    <r>
      <rPr>
        <b/>
        <sz val="9"/>
        <color rgb="FF000000"/>
        <rFont val="Calibri"/>
        <family val="2"/>
        <scheme val="minor"/>
      </rPr>
      <t xml:space="preserve">Etude de produits </t>
    </r>
    <r>
      <rPr>
        <sz val="9"/>
        <color indexed="8"/>
        <rFont val="Calibri"/>
        <family val="2"/>
        <scheme val="minor"/>
      </rPr>
      <t>- Etude de l'agencement d'un bus, travail sur le gain de place d'une porte automatique.</t>
    </r>
  </si>
  <si>
    <r>
      <rPr>
        <b/>
        <sz val="9"/>
        <color rgb="FF000000"/>
        <rFont val="Calibri"/>
        <family val="2"/>
        <scheme val="minor"/>
      </rPr>
      <t xml:space="preserve">Apports de connaissances - </t>
    </r>
    <r>
      <rPr>
        <sz val="9"/>
        <color rgb="FF000000"/>
        <rFont val="Calibri"/>
        <family val="2"/>
        <scheme val="minor"/>
      </rPr>
      <t xml:space="preserve">Cinématique, stockage de l'énergie, acquérir une information
</t>
    </r>
    <r>
      <rPr>
        <sz val="9"/>
        <color indexed="8"/>
        <rFont val="Calibri"/>
        <family val="2"/>
        <scheme val="minor"/>
      </rPr>
      <t xml:space="preserve">
</t>
    </r>
    <r>
      <rPr>
        <b/>
        <sz val="9"/>
        <color rgb="FF000000"/>
        <rFont val="Calibri"/>
        <family val="2"/>
        <scheme val="minor"/>
      </rPr>
      <t>Etude de dossier</t>
    </r>
    <r>
      <rPr>
        <sz val="9"/>
        <color indexed="8"/>
        <rFont val="Calibri"/>
        <family val="2"/>
        <scheme val="minor"/>
      </rPr>
      <t xml:space="preserve"> - Etude d'un réseau de transport en commun
</t>
    </r>
    <r>
      <rPr>
        <b/>
        <sz val="9"/>
        <color rgb="FF000000"/>
        <rFont val="Calibri"/>
        <family val="2"/>
        <scheme val="minor"/>
      </rPr>
      <t xml:space="preserve">Etude de produits </t>
    </r>
    <r>
      <rPr>
        <sz val="9"/>
        <color indexed="8"/>
        <rFont val="Calibri"/>
        <family val="2"/>
        <scheme val="minor"/>
      </rPr>
      <t>- Etude des voitures hybrides (simulateur ADA-307) + voiture 100% électriques.</t>
    </r>
  </si>
  <si>
    <r>
      <rPr>
        <b/>
        <sz val="9"/>
        <color rgb="FF000000"/>
        <rFont val="Calibri"/>
        <family val="2"/>
        <scheme val="minor"/>
      </rPr>
      <t xml:space="preserve">Apports de connaissances - </t>
    </r>
    <r>
      <rPr>
        <sz val="9"/>
        <color rgb="FF000000"/>
        <rFont val="Calibri"/>
        <family val="2"/>
        <scheme val="minor"/>
      </rPr>
      <t>Mouvements et trajectoires, gestion de l'énergie, transmission d'une information</t>
    </r>
    <r>
      <rPr>
        <b/>
        <sz val="9"/>
        <color rgb="FF000000"/>
        <rFont val="Calibri"/>
        <family val="2"/>
        <scheme val="minor"/>
      </rPr>
      <t xml:space="preserve">
</t>
    </r>
    <r>
      <rPr>
        <sz val="9"/>
        <color indexed="8"/>
        <rFont val="Calibri"/>
        <family val="2"/>
        <scheme val="minor"/>
      </rPr>
      <t xml:space="preserve">
</t>
    </r>
    <r>
      <rPr>
        <b/>
        <sz val="9"/>
        <color rgb="FF000000"/>
        <rFont val="Calibri"/>
        <family val="2"/>
        <scheme val="minor"/>
      </rPr>
      <t xml:space="preserve">Etude de dossier </t>
    </r>
    <r>
      <rPr>
        <sz val="9"/>
        <color indexed="8"/>
        <rFont val="Calibri"/>
        <family val="2"/>
        <scheme val="minor"/>
      </rPr>
      <t xml:space="preserve">- Etude d'une smart city.
</t>
    </r>
    <r>
      <rPr>
        <b/>
        <sz val="9"/>
        <color rgb="FF000000"/>
        <rFont val="Calibri"/>
        <family val="2"/>
        <scheme val="minor"/>
      </rPr>
      <t xml:space="preserve">Etude expérimentale </t>
    </r>
    <r>
      <rPr>
        <sz val="9"/>
        <color indexed="8"/>
        <rFont val="Calibri"/>
        <family val="2"/>
        <scheme val="minor"/>
      </rPr>
      <t>- Mise en œuvre d'un réseau informatique simple.</t>
    </r>
  </si>
  <si>
    <r>
      <rPr>
        <b/>
        <sz val="9"/>
        <color rgb="FF000000"/>
        <rFont val="Calibri"/>
        <family val="2"/>
        <scheme val="minor"/>
      </rPr>
      <t xml:space="preserve">Apports de connaissances - </t>
    </r>
    <r>
      <rPr>
        <sz val="9"/>
        <color indexed="8"/>
        <rFont val="Calibri"/>
        <family val="2"/>
        <scheme val="minor"/>
      </rPr>
      <t xml:space="preserve">Mouvements et trajectoires, gestion de l'énergie, transmission d'une information
</t>
    </r>
    <r>
      <rPr>
        <b/>
        <sz val="9"/>
        <color rgb="FF000000"/>
        <rFont val="Calibri"/>
        <family val="2"/>
        <scheme val="minor"/>
      </rPr>
      <t>Etude de dossier</t>
    </r>
    <r>
      <rPr>
        <sz val="9"/>
        <color indexed="8"/>
        <rFont val="Calibri"/>
        <family val="2"/>
        <scheme val="minor"/>
      </rPr>
      <t xml:space="preserve"> - Etude d'une smart city.
</t>
    </r>
    <r>
      <rPr>
        <b/>
        <sz val="9"/>
        <color rgb="FF000000"/>
        <rFont val="Calibri"/>
        <family val="2"/>
        <scheme val="minor"/>
      </rPr>
      <t xml:space="preserve">Etude de produits </t>
    </r>
    <r>
      <rPr>
        <sz val="9"/>
        <color indexed="8"/>
        <rFont val="Calibri"/>
        <family val="2"/>
        <scheme val="minor"/>
      </rPr>
      <t>- Etude du portail solaire.</t>
    </r>
  </si>
  <si>
    <r>
      <rPr>
        <b/>
        <sz val="9"/>
        <color rgb="FF000000"/>
        <rFont val="Calibri"/>
        <family val="2"/>
        <scheme val="minor"/>
      </rPr>
      <t xml:space="preserve">Apports de connaissances - </t>
    </r>
    <r>
      <rPr>
        <sz val="9"/>
        <color rgb="FF000000"/>
        <rFont val="Calibri"/>
        <family val="2"/>
        <scheme val="minor"/>
      </rPr>
      <t>Mouvements et trajectoires, gestion de l'énergie, transmission d'une information</t>
    </r>
    <r>
      <rPr>
        <sz val="9"/>
        <color indexed="8"/>
        <rFont val="Calibri"/>
        <family val="2"/>
        <scheme val="minor"/>
      </rPr>
      <t xml:space="preserve">
</t>
    </r>
    <r>
      <rPr>
        <b/>
        <sz val="9"/>
        <color rgb="FF000000"/>
        <rFont val="Calibri"/>
        <family val="2"/>
        <scheme val="minor"/>
      </rPr>
      <t>Etude de dossier</t>
    </r>
    <r>
      <rPr>
        <sz val="9"/>
        <color indexed="8"/>
        <rFont val="Calibri"/>
        <family val="2"/>
        <scheme val="minor"/>
      </rPr>
      <t xml:space="preserve"> - Etude d'une smart city.
</t>
    </r>
    <r>
      <rPr>
        <b/>
        <sz val="9"/>
        <color rgb="FF000000"/>
        <rFont val="Calibri"/>
        <family val="2"/>
        <scheme val="minor"/>
      </rPr>
      <t xml:space="preserve">Etude de produits - </t>
    </r>
    <r>
      <rPr>
        <sz val="9"/>
        <color rgb="FF000000"/>
        <rFont val="Calibri"/>
        <family val="2"/>
        <scheme val="minor"/>
      </rPr>
      <t>Etude de la serrure biométrique.</t>
    </r>
  </si>
  <si>
    <r>
      <rPr>
        <b/>
        <sz val="9"/>
        <color rgb="FF000000"/>
        <rFont val="Calibri"/>
        <family val="2"/>
        <scheme val="minor"/>
      </rPr>
      <t xml:space="preserve">Apports de connaissances - </t>
    </r>
    <r>
      <rPr>
        <sz val="9"/>
        <color rgb="FF000000"/>
        <rFont val="Calibri"/>
        <family val="2"/>
        <scheme val="minor"/>
      </rPr>
      <t>Mouvements et trajectoires, gestion de l'énergie, transmission d'une information</t>
    </r>
    <r>
      <rPr>
        <sz val="9"/>
        <color indexed="8"/>
        <rFont val="Calibri"/>
        <family val="2"/>
        <scheme val="minor"/>
      </rPr>
      <t xml:space="preserve">
</t>
    </r>
    <r>
      <rPr>
        <b/>
        <sz val="9"/>
        <color rgb="FF000000"/>
        <rFont val="Calibri"/>
        <family val="2"/>
        <scheme val="minor"/>
      </rPr>
      <t xml:space="preserve">Etude de dossier </t>
    </r>
    <r>
      <rPr>
        <sz val="9"/>
        <color indexed="8"/>
        <rFont val="Calibri"/>
        <family val="2"/>
        <scheme val="minor"/>
      </rPr>
      <t xml:space="preserve">- Etude d'une smart city.
</t>
    </r>
    <r>
      <rPr>
        <b/>
        <sz val="9"/>
        <color rgb="FF000000"/>
        <rFont val="Calibri"/>
        <family val="2"/>
        <scheme val="minor"/>
      </rPr>
      <t xml:space="preserve">Etude de produits - </t>
    </r>
    <r>
      <rPr>
        <sz val="9"/>
        <color rgb="FF000000"/>
        <rFont val="Calibri"/>
        <family val="2"/>
        <scheme val="minor"/>
      </rPr>
      <t>Etude du compacteur solaire.</t>
    </r>
  </si>
  <si>
    <t>Présentation de la démarche de projet suivie. RP1 corrigé + recherche et choix des solutions.</t>
  </si>
  <si>
    <t>Présentation de la revue de projet finale, RP2 corrigé + modélisation / test / simulation / résultats et bilan.</t>
  </si>
  <si>
    <t>CO5.1 - S'impliquer dans une démarche de projet menée en groupe
CO7.1 - Réaliser et valider un prototype ou une maquette obtenus en réponse à tout ou partie du cahier des charges initial.
CO7.2 - Mettre en œuvre un scénario de validation devant intégrer un protocole d’essais, de mesures et/ou d’observations sur le prototype ou la maquette, interpréter les résultats et qualifier le produit</t>
  </si>
  <si>
    <t>Journal de bord, espace numérique partagé des équipes, observations des tests.</t>
  </si>
  <si>
    <t>Sommative</t>
  </si>
  <si>
    <t>Compte-rendu numérique de l'étude expérimentale.</t>
  </si>
  <si>
    <t>Compte-rendu numérique de l'étude de produits.</t>
  </si>
  <si>
    <t>CO6.1 - Expliquer des éléments d’une modélisation multiphysique proposée relative au comportement de tout ou partie d’un produit
CO6.2 - Identifier et régler des variables et des paramètres internes et externes utiles à une simulation mobilisant une modélisation multiphysique</t>
  </si>
  <si>
    <t>Cartes mentales, représentations numériques, diagrammes sysML pertinents, prototype et maquette, croquis et schémas non normalisés, organigrammes.
Représentation plane et spatiale des liaisons élémentaires parfaites. Classe d'équivalences cinémtiques, graphe de liaison. Schéma cinématique, schéma cinématique minimal.
Organisation structurelle d’une application logicielle : (programme principal, interfaces, entrées-sorties, sous programmes, procédures, fonctions …)
Elaboration de la maquette numérique d'un produit.</t>
  </si>
  <si>
    <t>Notion de chaine de puissance.
Types d'énergie stockée. Types de conversion. Types de modulation. Types d'adaptation.
Représentation plane et spatiale des liaisons élémentaires parfaites. Classe d'équivalences cinémtiques, graphe de liaison. Schéma cinématique, schéma cinématique minimal.
Notion de chaine d'information.
Typologie des transmissions. Architecure d'un réseau informatique. Architecture client/serveur.</t>
  </si>
  <si>
    <t>Variables internes, variable externes. Notion de grandeur flux, grandeur effort.
Entrées, sources de simulation. Sorties, rendus des résultats.
Bilan énergétique d'un produit, performance énergétique.
Nature d'une information. Représentation temporelle.
Diagramme de séquence. Diagramme d'états, d'activités.
Typologies des communications. Liaisons séries. Configuration d'un réseau.</t>
  </si>
  <si>
    <t>Approche système. Analyse du besoin. Spécifications techniques.
Prototypage de pièces et de la chaine d'information.
Intégration des éléments prototypés du produit.
Mesure et validation de performances.</t>
  </si>
  <si>
    <t>IVVQ : Intégration, vérification, validation, qualification.
Protocole d'essai - Sécurité de mise en œuvre.
Expérimentations de constituants de la chaine de puissance.
Expérimentations de constituants de la chaine d'information.</t>
  </si>
  <si>
    <t>2) Assister l'homme</t>
  </si>
  <si>
    <t>3) Préserver la santé</t>
  </si>
  <si>
    <t>4) Concevoir l'habitat de demain</t>
  </si>
  <si>
    <t>5) Améliorer l'efficacité énergétique d'un produit</t>
  </si>
  <si>
    <t>6) Gérer la ville du futur (Smart city )</t>
  </si>
  <si>
    <t>P1_1: Qu'est-ce qu'un produit éco-conçu ?</t>
  </si>
  <si>
    <t xml:space="preserve">P2_4 : Comment les robots humanoïdes peuvent-il assister au mieux les personnes dans leur vie quotidienne ? </t>
  </si>
  <si>
    <t>P3_1 : Comment les objets connectés peuvent-ils nous aider à prendre soin de notre santé ?</t>
  </si>
  <si>
    <t>P4_1 : Comment améliorer le confort dans l'habitat ?</t>
  </si>
  <si>
    <t>P5_2 : Comment optimiser le confort climatique de combles aménagés?</t>
  </si>
  <si>
    <t>P6_2 : Comment éclairer une rue de façon autonome tout en respectant l'environnement ?</t>
  </si>
  <si>
    <t>Apports de connaissances / Etude de dossier / Démarche d'investigation / Etude expérimentale</t>
  </si>
  <si>
    <t>Apports de connaissances / Etude de dossier / Démarche d'investigation / Etude de produits</t>
  </si>
  <si>
    <t>P1_2 : Comment éco-concevoir un produit de la vie courante ?</t>
  </si>
  <si>
    <t>P1_3 : Comment réduire l'impact environnemental d'un afficheur lumineux ?</t>
  </si>
  <si>
    <t>P2_1 : Comment faciliter la mobilité ?</t>
  </si>
  <si>
    <t xml:space="preserve">P2_2 : Comment sécuriser un habitat grâce à la vidéo-surveillance ? </t>
  </si>
  <si>
    <t>P2_5: Comment passer de l'homme réparé à l'homme augmenté ?</t>
  </si>
  <si>
    <t>P3_2 : Comment effectuer un acte médical dans un lieu isolé ?</t>
  </si>
  <si>
    <t>P3_3 : Comment faciliter les déplacements d'une personne à mobilité réduite ?</t>
  </si>
  <si>
    <t>P4_2 : Comment les nouvelles technologies peuvent-elles améliorer l'habitat ?</t>
  </si>
  <si>
    <t>P4_4 : Comment améliorer le confort des usagers du CDI du lycée ?</t>
  </si>
  <si>
    <t>P5_1 : Comment rendre un bus autonome en centre ville ?</t>
  </si>
  <si>
    <t>P5_3 : Comment rendre un chalet autonome en énergie ?</t>
  </si>
  <si>
    <t xml:space="preserve">P6_1 : Comment gérer les flux de matière, d’énergie et d’information dans une smart city ? </t>
  </si>
  <si>
    <t>P6_3 : Comment livrer un colis par drône ?</t>
  </si>
  <si>
    <t>P6_4 : Comment protéger les personnes dans une zone limitée à 30 km/h ?</t>
  </si>
  <si>
    <t>P6_5 : Comment gérer les flux dans un parking ?</t>
  </si>
  <si>
    <t>P6_6 : Comment faciliter l'évacuation des déchets ?</t>
  </si>
  <si>
    <t>P8_1 : Comment maintenir ses performances sportives chez soi?</t>
  </si>
  <si>
    <t>P8_2 : Comment améliorer la pratique d'un sport ?</t>
  </si>
  <si>
    <t>8) Favoriser la pratique sportive</t>
  </si>
  <si>
    <t>P7_1 : Comment prévenir les défaillances d'un ouvrage ?</t>
  </si>
  <si>
    <t>Le but étant d'apporter aux élèves les connaissances nécessaires pour une première prise en compte de l'environnement dans l'étude et la conception d'un produit dès les premières séances afin que cette démarche soit encrée dans ses études de fin de cycle de secondaire,</t>
  </si>
  <si>
    <t>Par l'apport d'outils informatiques et de calculs, le but est d'arriver à savoir calculer une empreinte carbone et comparer des produits d'un point de vue impact environnemental,</t>
  </si>
  <si>
    <t>Les outils nécessaires à la démarche de projet sont abordés pour aider les élèves dans leur étude d'IT.</t>
  </si>
  <si>
    <t>Une première approche de de la démarche de projet est abordée avec dans un premier temps un apport de connaissances sur le sujet et la mise en pratique par des mini-projets</t>
  </si>
  <si>
    <t>L'utilisation de vidéos montrant d'un côté les conséquences désastreuses du non respect des calculs sur l'environnement.</t>
  </si>
  <si>
    <t>A l'issu de cette séquence, les élèves doivent connaître plusieurs outils qui permettent de "mesurer" l'impact que peut avoir les différentes étapes ou processus de conception d'un produit. Ils connaissent le cycle de vie d'un produit et les différentes pollutions existantes, ils sont capables de calculer une empreinte carbone.</t>
  </si>
  <si>
    <r>
      <t xml:space="preserve">ETLV : </t>
    </r>
    <r>
      <rPr>
        <sz val="10"/>
        <color rgb="FF000000"/>
        <rFont val="Calibri"/>
        <family val="2"/>
        <scheme val="minor"/>
      </rPr>
      <t>What is eco-design ? Sustainable development.</t>
    </r>
  </si>
  <si>
    <t>Séquence de début de cycle.
Aucun prérequis.</t>
  </si>
  <si>
    <t>Qu'est-ce que le cycle de vie d'un produit?</t>
  </si>
  <si>
    <t>Etude du positionnement du Soleotec (Etude de dossier + etude expérimentale)</t>
  </si>
  <si>
    <t>Resoudre un problème d'oxydation sur le soleotec</t>
  </si>
  <si>
    <t>Apports de connaissances:"la démarche de projet",
Analyse du cycle de vie d'un produit de la vie courante (Etude de produit)</t>
  </si>
  <si>
    <t>Préparation d'une présentation synthétique à partir de vidéos</t>
  </si>
  <si>
    <t>apports de connaissances sur "la propriété industrielle"</t>
  </si>
  <si>
    <t>travaux sur l'obsolescence programmée et étude de dossier sur la propriété industrielle</t>
  </si>
  <si>
    <t>Présentation orale</t>
  </si>
  <si>
    <t>Apport de connaissances</t>
  </si>
  <si>
    <t>Activités pratiques avec expérimentations et etude de dossiers</t>
  </si>
  <si>
    <t>Manipulation informatique</t>
  </si>
  <si>
    <t>Etude de dossiers ou/et expérimentale</t>
  </si>
  <si>
    <t>Informatique</t>
  </si>
  <si>
    <t>Etude d'un produit et recherche sur ses évolutions et/ou ses brevets</t>
  </si>
  <si>
    <t xml:space="preserve">Synthèse </t>
  </si>
  <si>
    <t>"J'ai pu à travers des expérimentations, améliorer un produit en vue d'augmenter sa production énergétique"</t>
  </si>
  <si>
    <t>"Je sais calculer un bilan carbone et étudier les différentes phases de vie d'un produit"</t>
  </si>
  <si>
    <t>"Je sais ce que sont les différents brevets"</t>
  </si>
  <si>
    <t>Synthèse et apports des connaissances essentiels</t>
  </si>
  <si>
    <t>Etude de l'éolienne Rutland</t>
  </si>
  <si>
    <t>Préparation orale à finir</t>
  </si>
  <si>
    <t>Revoir les différents travaux en vue de l'évaluation de fin de cycle,</t>
  </si>
  <si>
    <r>
      <t xml:space="preserve">Guide d'utilisation de </t>
    </r>
    <r>
      <rPr>
        <b/>
        <sz val="9"/>
        <color indexed="8"/>
        <rFont val="Calibri"/>
        <family val="2"/>
        <scheme val="minor"/>
      </rPr>
      <t>solidworks sustainability et CES pack</t>
    </r>
  </si>
  <si>
    <t>vidéos</t>
  </si>
  <si>
    <t>Le cycle de vie d'un produit</t>
  </si>
  <si>
    <t>salle banalisée, salle informatique, laboratoire, FabLab</t>
  </si>
  <si>
    <t>Expression orale, travail préparatif, support diaporama…..</t>
  </si>
  <si>
    <t>oral (expliquer ce que l'on a retenu de l'activité d'IT)</t>
  </si>
  <si>
    <t>Oral de 20 min</t>
  </si>
  <si>
    <t>oral de 20min</t>
  </si>
  <si>
    <t>30 min</t>
  </si>
  <si>
    <t>Quelques élèves passent au tableau</t>
  </si>
  <si>
    <t>après une prépartion suite aux visionnage de vidéos et de recherches sur le net les élèves doivent répondre à la problématique</t>
  </si>
  <si>
    <t>A partir d'un dossier technique, les élèves sont amenés à répondre à des questions (par écrit) et faire différents calculs pour les amener à des conclusions en rapport avec l'environnement</t>
  </si>
  <si>
    <t>tableau excel reprenants les compétences pour l'oral</t>
  </si>
  <si>
    <t>"Je connais: un cycle de vie, un projet, un brevet"</t>
  </si>
  <si>
    <t>"Je sais: calculer un bilan carbone, rechercher un brevet, ce qu'est une démarche de projet"</t>
  </si>
  <si>
    <t>Ecrit de 2h (fin de séquence)</t>
  </si>
  <si>
    <t>Les façades rideaux, les enveloppes en construction bois, les façades mur en béton. Soutènements : mur, paroi moulée, terre armée.</t>
  </si>
  <si>
    <t>Rôle, fonctions et responsabilité des principaux intervenants d’un projet (maitre d’ouvrage, d’œuvre, entreprises, coordonnateurs, contrôleurs).  Attendus des principales phases du projet et impact sur la démarche de conception. Principes d’organisation et planification d’un projet.</t>
  </si>
  <si>
    <t>Efficacité énergétique d’un système.</t>
  </si>
  <si>
    <t>Approche système (environnement, frontières, système d’intérêt, points de vue). Principaux types d’enveloppe des produits. Principales fonctions (Esthétique, isolations diverses, sécurité, étanchéités ou perméabilités, agencement d’éléments). Caractéristiques, niveaux de performance.</t>
  </si>
  <si>
    <t>Exploitation de la maquette numérique d’un produit : utilisation des outils de présentation pertinents d’une solution de conception : illustrations 3D de type vues photo réalistes, éclatés, réalité virtuelle et/ou augmentée, nuage de points. Simulation d’usages d’un ouvrage par visite virtuelle.</t>
  </si>
  <si>
    <t>Savoir lire et interpréter les plans d'une maison (Représentations graphiques telles que les plans de situations, de  masses, les schémas architecturaux, fluides, électriques,…) avec le soucis d'éco-constructions.</t>
  </si>
  <si>
    <t>Savoir mesurer des distances (échelles), s'orienter et se repérer dans les plans d'urbanismes</t>
  </si>
  <si>
    <t xml:space="preserve"> Vidéos de suivis de chantier en « Fil Rouge », Comprendre et suivre les étapes d’un chantier d’une maison :
La société Saint-Gobain présente à l’aide de 17 vidéos toutes les phases de réalisation d’une maison à énergie positive (visualisation de la vidéà 1-début du chantier et 17-remise des clefs aux clients).</t>
  </si>
  <si>
    <t>Voir tableau de propositions d'évaluations.</t>
  </si>
  <si>
    <t>Quels sont les différents plans à fournir pour la déclaration préalable d’un permis de construire ?</t>
  </si>
  <si>
    <t xml:space="preserve">Quelle énergie utiliser ?  L’emplacement de la maison va compter ( Sud,  Nord, en campagne, en ville). Votre cœur va balancer entre écologie et économie. </t>
  </si>
  <si>
    <t>Quel est le rôle du secteur de métier étudié par le groupe ?</t>
  </si>
  <si>
    <t>Le plan ou les schémas fournis correspondent-ils à la demande du client ?</t>
  </si>
  <si>
    <t>Avec quels appreils de mesures peut-on aider les différents  intervenants dans la construction d'une maison ?</t>
  </si>
  <si>
    <t>Comment allez-vous agencer le deuxième étage d'un pavillon ?</t>
  </si>
  <si>
    <t>Quels sont les espaces de passages dans ce pavillon</t>
  </si>
  <si>
    <t>Quel est le l'ordonnancement d'un projet de  construction ?</t>
  </si>
  <si>
    <t>Suis-je interessé par les métiers de la construction ?</t>
  </si>
  <si>
    <t>Acquérir des concepts de bases, le vocabulaire et les techniques de construction.</t>
  </si>
  <si>
    <t>Comment améliorer tout ou une partie de mon logement ?</t>
  </si>
  <si>
    <t>Recherche documentaires sur les surfaces de constructions (Shon, Shob, surface de plancher,…..)</t>
  </si>
  <si>
    <r>
      <rPr>
        <b/>
        <u/>
        <sz val="8"/>
        <color indexed="8"/>
        <rFont val="Calibri"/>
        <family val="2"/>
        <scheme val="minor"/>
      </rPr>
      <t>Synthèse</t>
    </r>
    <r>
      <rPr>
        <sz val="8"/>
        <color indexed="8"/>
        <rFont val="Calibri"/>
        <family val="2"/>
        <scheme val="minor"/>
      </rPr>
      <t xml:space="preserve"> : Dans quel cas dois je demander un permis de construire ? </t>
    </r>
    <r>
      <rPr>
        <b/>
        <u/>
        <sz val="8"/>
        <color indexed="8"/>
        <rFont val="Calibri"/>
        <family val="2"/>
        <scheme val="minor"/>
      </rPr>
      <t>Exercice</t>
    </r>
    <r>
      <rPr>
        <sz val="8"/>
        <color indexed="8"/>
        <rFont val="Calibri"/>
        <family val="2"/>
        <scheme val="minor"/>
      </rPr>
      <t xml:space="preserve"> : Focus sur les surfaces</t>
    </r>
  </si>
  <si>
    <t>Création  d'un QCM sur les thèmes (Ventillation, chauffage, électricité, eau chaude sanitaire, éclairage, isolant, ....) Réalisé  par un groupe d'élèves et tester les QCM par l'ensemble du groupe classe</t>
  </si>
  <si>
    <t>Produire une fiche synthèse sur un secteur d'activité de construction d'une maison  en rapport avec le thème du groupe choisi</t>
  </si>
  <si>
    <t>Chaque groupe d'élèves est répartis par Thèmes : les dessins d'architectes, les murs en planchers, les installations électriques et la ventillation, Eau chaude et chauffage, les fenêtres et les stores.</t>
  </si>
  <si>
    <t xml:space="preserve">Activité sur la mesure de la salle de cours,sur une malette d'isolation phonique, sur la VMC, sur le store SOMFY, sur la maquette des oscillations, sur la récupération des eaux de pluies </t>
  </si>
  <si>
    <t xml:space="preserve"> A partir du plan 2D et 3D du sous-sol d'un pavillon et de son toit, modéliser la vue 2d et 3D de l'étage.  Calculer les surfaces et les volumes de cette maison pour réaliser un métré pour commander des pots de peintures murales.</t>
  </si>
  <si>
    <t>A partir de tout le fichier complété 2D et 3D, assembler les étages et le toit. Mettre du mobilier afin de réaliser une visite virtuelle de ce logement.</t>
  </si>
  <si>
    <t>Activités de découverte de la fonction de chef de chantier. Comparaison  de l'utilisation d'isolant mural</t>
  </si>
  <si>
    <t>Recherche sur les métier en rapport avec la séquence (site www.ONISEP.fr) Activités sur le métier d'architecte d'intérieur</t>
  </si>
  <si>
    <t>A partir des plans de la maison complétés lors du mini projet IT, répondre aux questions sous formes QCM des différents corps de métiers qui composent cette construction</t>
  </si>
  <si>
    <t>Présenter à la classe les plans de son logement (Avant et après modifications) par une visite virtuelle</t>
  </si>
  <si>
    <t>Cours / Synthèse &amp; Travail Dirigé</t>
  </si>
  <si>
    <t>Création et Test des QCM</t>
  </si>
  <si>
    <t>Produire  un diaporama et un résumé à donner à l'ensemble des groupes</t>
  </si>
  <si>
    <t>Travail Dirigé</t>
  </si>
  <si>
    <t>Etudes Expérimentales</t>
  </si>
  <si>
    <t>Activités Informatiques</t>
  </si>
  <si>
    <t>Salle de cours</t>
  </si>
  <si>
    <t xml:space="preserve">Comprendre le calcul des différentes surfaces pour un projet de construction </t>
  </si>
  <si>
    <t>Pourquoi ddoit-on calculer la surface de votre construction ?</t>
  </si>
  <si>
    <t>Savoir dessiner le plan partiel de son logement</t>
  </si>
  <si>
    <t xml:space="preserve">A partir d'une série de questions bien étables dans des documents ressources fornis, faire une fiche résumée du corps de métier étudié </t>
  </si>
  <si>
    <t>Comprendre tous les corps de métiers étudiés afin de créer des fiches ressources pour l'évaluations finale</t>
  </si>
  <si>
    <t>Réaliser un résumé de chaque activité pratique du groupe</t>
  </si>
  <si>
    <t>Etablir le Diagnostique de Performance Energétique (DPE) de cet maison</t>
  </si>
  <si>
    <t>Réaliser une visite virtuelle du logement</t>
  </si>
  <si>
    <t>Compléter un planning d'évolution des tâches à réaliser lors la construction d'une maison</t>
  </si>
  <si>
    <t>Redessiner la pièce de chaque vidéo  en utilisant à chaque foi :
- Une feuille de papier pour dessiner à main levée l’objet étudié.
- Le logiciel PAINT pour dessiner l’objet observé en utilisant tous ses outils graphiques (crayon, trait, gomme,…)
- Sur tablette graphique à main levée l’objet observé.</t>
  </si>
  <si>
    <t xml:space="preserve"> Recherche sur le web de documents pour déposer un permis de construire d'une maison de 100 m2 dans la ville de l'élève</t>
  </si>
  <si>
    <t>Dessiner le plan partiel de son logement sur papier ou sur le logiciel sweet Home 3D (en classe)</t>
  </si>
  <si>
    <t>La rédaction des fiches résumées peuvent se poursuivre à la maison</t>
  </si>
  <si>
    <t>Réaliser le schéma architectural de votre logement sur le logiciel sweet Home 3D en respectant les surfaces de vos pièces</t>
  </si>
  <si>
    <t>Adopter des modifications pour une meilleure fonctionnalité de l'agencement (vous pouvez vous aider de vos parents) de vos cloisons, murs ou espaces de vie (plans avant modifications et plans après modifications)</t>
  </si>
  <si>
    <t>PC et Internet</t>
  </si>
  <si>
    <t>Document élève sur le choix des surfaces au sol</t>
  </si>
  <si>
    <t>Extrait du catalogue GEDIMAT</t>
  </si>
  <si>
    <t>Livres et documents numérisés fournis ainsi que les vidéos sur la maison Saint Gobain</t>
  </si>
  <si>
    <t>Documents numériques en relation avec les  TD</t>
  </si>
  <si>
    <t>Télémètre laser, sonomètre, mallette sonore, sweet Home 3D, Store SOMFY, Décamètre ou odomètre</t>
  </si>
  <si>
    <t>Logiciel Sweet Home 3D, documents numériques liés à l'activité</t>
  </si>
  <si>
    <t>Notice explicative du ligiciel pour réaliser la visite virtuelle et l'ameublement du logement</t>
  </si>
  <si>
    <t>Fichier excel élève et documents Pdf associés</t>
  </si>
  <si>
    <t>PC et internet vidéos de chaque dessin en perpective</t>
  </si>
  <si>
    <t>Vidéo projecteur et logiciel power point</t>
  </si>
  <si>
    <t>Labo Informatique</t>
  </si>
  <si>
    <t>Labo TP</t>
  </si>
  <si>
    <t>Proposer un cénario de simulation pour comparer et valider une solution, modifier une pièce.</t>
  </si>
  <si>
    <t>Evaluation Formative</t>
  </si>
  <si>
    <t>Evaluation Sommative</t>
  </si>
  <si>
    <t>1 heure</t>
  </si>
  <si>
    <t>2 heures</t>
  </si>
  <si>
    <t>Lecture de plans d'urbanisme et de schéma d'un pavillon</t>
  </si>
  <si>
    <t>Plans 2D et 3D d'une partie de son logement sur papier ou sur le logiciel sweet Home 3D</t>
  </si>
  <si>
    <t>La maison étudiée est la maison réalisée en mini projet IT</t>
  </si>
  <si>
    <t>Fichier excel (après l'évaluation) : Simulateur du coût de la taxe foncière d'un logement de 166 m2</t>
  </si>
  <si>
    <t>Parcelle A du quartier de la  Haute Combe</t>
  </si>
  <si>
    <t>Le logement de l'élève</t>
  </si>
  <si>
    <t>Plan 2D avant et après modifications éventuelles d'une partie du logement de l'élève (le but étant que la famille puisse s'impliquer dans ce projet)</t>
  </si>
  <si>
    <t>Les élèves pourront se servir des  fiches synthèses sur le secteur d'activité de construction</t>
  </si>
  <si>
    <r>
      <rPr>
        <sz val="10"/>
        <color rgb="FF000000"/>
        <rFont val="Calibri"/>
        <family val="2"/>
        <scheme val="minor"/>
      </rPr>
      <t>Lien avec la séquence</t>
    </r>
    <r>
      <rPr>
        <b/>
        <sz val="10"/>
        <color rgb="FF000000"/>
        <rFont val="Calibri"/>
        <family val="2"/>
        <scheme val="minor"/>
      </rPr>
      <t xml:space="preserve"> "Comment faciliter l'évacuation des déchets ?".
Lien avec la LV : </t>
    </r>
    <r>
      <rPr>
        <sz val="10"/>
        <color rgb="FF000000"/>
        <rFont val="Calibri"/>
        <family val="2"/>
        <scheme val="minor"/>
      </rPr>
      <t>Axe 6 "Innovations scientifiques et responsabilités".</t>
    </r>
    <r>
      <rPr>
        <b/>
        <sz val="10"/>
        <color rgb="FF000000"/>
        <rFont val="Calibri"/>
        <family val="2"/>
        <scheme val="minor"/>
      </rPr>
      <t xml:space="preserve">
Lien avec l'ETLV : </t>
    </r>
    <r>
      <rPr>
        <sz val="10"/>
        <color rgb="FF000000"/>
        <rFont val="Calibri"/>
        <family val="2"/>
        <scheme val="minor"/>
      </rPr>
      <t>Les élèves présenteront leur revue de projet final en Anglais. (2 séances de préparation, passage en équipe devant le professeur).</t>
    </r>
  </si>
  <si>
    <t>Séquence de milieu de première, se concentrant sur la démarche de projet.
La démarche de projet doit être préalablement étudiée en apport de connaissances.</t>
  </si>
  <si>
    <t>Semaine 3</t>
  </si>
  <si>
    <t>Semaine 4</t>
  </si>
  <si>
    <t>1.2.2 Analyse du besoin : besoin initial, mission principale.</t>
  </si>
  <si>
    <t xml:space="preserve">1.1.1 Les projets industriels 
Attendus des principales phases du projet et impact sur la démarche de conception. Principes d’organisation et planification d’un projet (développement séquentiel,  découpage du projet en fonctions élémentaires ou en phases.                                                                                                                         
Cette séquence insiste sur les deux premières étapes de projet.                                                                                                                                                                            
- Imprégnation : Cerner au mieux l’expression du besoin
« Il était une fois une problématique… », diagramme de misson, Diagramme de contexte…
- Idéation : Émettre le plus grand nombre d’idées pour répondre au besoin
« Tout est possible !» Compléter, finaliser le diagramme des exigences… 
1.1.2 diagrammes SysML , carte mentale, croquis et schémas non normalisés                                      
4.2.3 Choix d’une solution : critères de choix associés à une conception                                              
5.3.1. Capteurs, conditionneurs                                                                                                                                    
6.3. Vérification, validation et qualification du prototype d’un produit </t>
  </si>
  <si>
    <r>
      <t xml:space="preserve">Séquence de </t>
    </r>
    <r>
      <rPr>
        <b/>
        <sz val="10"/>
        <color rgb="FF000000"/>
        <rFont val="Calibri"/>
        <family val="2"/>
        <scheme val="minor"/>
      </rPr>
      <t xml:space="preserve">découverte de l'organisation fonctionnelle et structurelle d'un produit </t>
    </r>
    <r>
      <rPr>
        <sz val="10"/>
        <color rgb="FF000000"/>
        <rFont val="Calibri"/>
        <family val="2"/>
        <scheme val="minor"/>
      </rPr>
      <t xml:space="preserve">en I2D. Ces compétences développées en I2D complètent celles nécessaires à la démarche de projet abordée en IT. 
Le mini projet en IT consiste à </t>
    </r>
    <r>
      <rPr>
        <b/>
        <sz val="10"/>
        <color rgb="FF000000"/>
        <rFont val="Calibri"/>
        <family val="2"/>
        <scheme val="minor"/>
      </rPr>
      <t>Imaginer un produit pour assister l'homme dans ses déplacements en lui donnant des informations sur son environnement</t>
    </r>
    <r>
      <rPr>
        <sz val="10"/>
        <color rgb="FF000000"/>
        <rFont val="Calibri"/>
        <family val="2"/>
        <scheme val="minor"/>
      </rPr>
      <t>. 
Les phases d'imprégnation, d'idéation et de cristallisation sont abordées ainsi que la validation du produit.</t>
    </r>
  </si>
  <si>
    <t>Observation vidéo consacrée à un produit moderne et complexe la "One Wheel", production d’un synoptique (sans formalisme)</t>
  </si>
  <si>
    <t>L'élève devra être capable, en I2D d'identifier  les flux entrée/sortie, d'identifier les sous ensembles fonctionnels et les structures associées, de caractériser les grandeurs physiques mises en jeu. En IT,  l'élève devra être capable d'exprimer la mission du produit, de choisir un capteur parmi une liste fournie et d'argumenter ce choix.</t>
  </si>
  <si>
    <t>Séquencede début de cyle.
Aucun préequis.</t>
  </si>
  <si>
    <t xml:space="preserve">Comment appréhender un produit d'un point de vue fonctionnel et structurel ? </t>
  </si>
  <si>
    <t>Projet : Imaginer une solution pour répondre au besoin</t>
  </si>
  <si>
    <t>Valider le produit</t>
  </si>
  <si>
    <t xml:space="preserve"> Cerner au mieux l’expression du besoin. Rédiger le problème, la finalité et la mission du produit à concevoir. Apports de connaissances : Diagramme de mission, Diagramme de contexte, parties prenantes… Phase d'idéation : Émettre le plus grand nombre d’idées pour répondre au besoin.</t>
  </si>
  <si>
    <t xml:space="preserve">Réalisation de croquis du produit idéal. Choix d'un paramètre de santé à surveiller et recherche du capteur adapté. Proposition d'un protocole d'étalonnage du capteur. Etalonnage. </t>
  </si>
  <si>
    <t>Rédaction d'un scénario simple, commun à tous. Programmation de la carte électronique. Essais er validation du prototype.</t>
  </si>
  <si>
    <t>Préparation de la restitution orale des travaux de la séance de lancement de l'activité.</t>
  </si>
  <si>
    <t>Investigations : Document réponse à compléter, préparation de la restitution orale devant la classe.</t>
  </si>
  <si>
    <t>Bilan écrit de l’activité qui fait apparaitre les conclusions sur les expérimentations menées (à rendre en fin de séance ou à la suivante)</t>
  </si>
  <si>
    <t>Recherche d'une solution permettant de réaliser la mission. Questionnement possible : Quel paramètre physique à mesurer (température, pression atmosphérique…) ?, Quel capteur ?, Où et comment l'implanter ?</t>
  </si>
  <si>
    <t>Etude de dossier menée en autonomie en dehors du temps de classe.</t>
  </si>
  <si>
    <t xml:space="preserve">Vidéo de présentation de la One Wheel, dossier technique </t>
  </si>
  <si>
    <t>Dossier technique, vidéo</t>
  </si>
  <si>
    <t xml:space="preserve">Supports  ÉTUDE PRODUIT </t>
  </si>
  <si>
    <t xml:space="preserve"> Matériel ÉTUDE EXPÉRIMENTALE</t>
  </si>
  <si>
    <t xml:space="preserve">Kit SysML, fiches de guidances concernant le phasage d'un projet, quelques capteurs. </t>
  </si>
  <si>
    <t>Fiches de guidances</t>
  </si>
  <si>
    <t>Supports  ÉTUDE PRODUIT</t>
  </si>
  <si>
    <t>Formalisation des connaissances :  Fiche à compléter et à  conserver par l’élève</t>
  </si>
  <si>
    <t>Carte Arduino, capteur</t>
  </si>
  <si>
    <t xml:space="preserve">Classe entière. </t>
  </si>
  <si>
    <t>Laboratoire Zone Études de produits</t>
  </si>
  <si>
    <t>Laboratoire Zone Études expérimentales</t>
  </si>
  <si>
    <t>Fablab</t>
  </si>
  <si>
    <t>Démarche de projet. Phase d'imprégnation. Phase d'idéation.</t>
  </si>
  <si>
    <r>
      <rPr>
        <b/>
        <sz val="9"/>
        <color rgb="FF000000"/>
        <rFont val="Calibri"/>
        <family val="2"/>
        <scheme val="minor"/>
      </rPr>
      <t>Investigations :</t>
    </r>
    <r>
      <rPr>
        <sz val="9"/>
        <color indexed="8"/>
        <rFont val="Calibri"/>
        <family val="2"/>
        <scheme val="minor"/>
      </rPr>
      <t xml:space="preserve"> analyse d'un dossier technique, association sur un diagramme bdd des constituants et des fonctions techniques, identification des flux d’énergie sur un diagramme ibd. 
</t>
    </r>
    <r>
      <rPr>
        <b/>
        <sz val="9"/>
        <color rgb="FF000000"/>
        <rFont val="Calibri"/>
        <family val="2"/>
        <scheme val="minor"/>
      </rPr>
      <t xml:space="preserve">Études de produits : </t>
    </r>
    <r>
      <rPr>
        <sz val="9"/>
        <color indexed="8"/>
        <rFont val="Calibri"/>
        <family val="2"/>
        <scheme val="minor"/>
      </rPr>
      <t xml:space="preserve">analyse du besoin, mise en œuvre du produit, analyse des documents, interprètation d'un fonctionnement,association des constituants aux fonctions techniques du produit.  
</t>
    </r>
    <r>
      <rPr>
        <b/>
        <sz val="9"/>
        <color rgb="FF000000"/>
        <rFont val="Calibri"/>
        <family val="2"/>
        <scheme val="minor"/>
      </rPr>
      <t>Études expérimentales :</t>
    </r>
    <r>
      <rPr>
        <sz val="9"/>
        <color indexed="8"/>
        <rFont val="Calibri"/>
        <family val="2"/>
        <scheme val="minor"/>
      </rPr>
      <t xml:space="preserve"> mise en œuvre d'un protocole expérimental en respectant les consignes de sécurité, analyse et interprètation des résultats, conclusions. </t>
    </r>
  </si>
  <si>
    <r>
      <rPr>
        <b/>
        <sz val="9"/>
        <color rgb="FF000000"/>
        <rFont val="Calibri"/>
        <family val="2"/>
        <scheme val="minor"/>
      </rPr>
      <t>Activités classe entière :</t>
    </r>
    <r>
      <rPr>
        <sz val="9"/>
        <color indexed="8"/>
        <rFont val="Calibri"/>
        <family val="2"/>
        <scheme val="minor"/>
      </rPr>
      <t xml:space="preserve"> situation déclenchante / démarche d'investigation / 
</t>
    </r>
    <r>
      <rPr>
        <b/>
        <sz val="9"/>
        <color rgb="FF000000"/>
        <rFont val="Calibri"/>
        <family val="2"/>
        <scheme val="minor"/>
      </rPr>
      <t xml:space="preserve">Activité en groupe : </t>
    </r>
    <r>
      <rPr>
        <sz val="9"/>
        <color indexed="8"/>
        <rFont val="Calibri"/>
        <family val="2"/>
        <scheme val="minor"/>
      </rPr>
      <t>études de produits, études expérimentales.</t>
    </r>
  </si>
  <si>
    <r>
      <rPr>
        <b/>
        <sz val="9"/>
        <color rgb="FF000000"/>
        <rFont val="Calibri"/>
        <family val="2"/>
        <scheme val="minor"/>
      </rPr>
      <t>Activités classe entière :</t>
    </r>
    <r>
      <rPr>
        <sz val="9"/>
        <color indexed="8"/>
        <rFont val="Calibri"/>
        <family val="2"/>
        <scheme val="minor"/>
      </rPr>
      <t xml:space="preserve"> démarche d'investigation / 
</t>
    </r>
    <r>
      <rPr>
        <b/>
        <sz val="9"/>
        <color rgb="FF000000"/>
        <rFont val="Calibri"/>
        <family val="2"/>
        <scheme val="minor"/>
      </rPr>
      <t xml:space="preserve">Activité en groupe : </t>
    </r>
    <r>
      <rPr>
        <sz val="9"/>
        <color indexed="8"/>
        <rFont val="Calibri"/>
        <family val="2"/>
        <scheme val="minor"/>
      </rPr>
      <t>études de produits, études expérimentales.</t>
    </r>
  </si>
  <si>
    <t>Matériel ETUDE EXPERIMENTALE</t>
  </si>
  <si>
    <t>Recherche d'un scénario simple de fonctionnement du produit.</t>
  </si>
  <si>
    <t>Démarche de projet. Phase de cristallisation</t>
  </si>
  <si>
    <r>
      <rPr>
        <b/>
        <sz val="9"/>
        <color rgb="FF000000"/>
        <rFont val="Calibri"/>
        <family val="2"/>
        <scheme val="minor"/>
      </rPr>
      <t>Investigations :</t>
    </r>
    <r>
      <rPr>
        <sz val="9"/>
        <color indexed="8"/>
        <rFont val="Calibri"/>
        <family val="2"/>
        <scheme val="minor"/>
      </rPr>
      <t xml:space="preserve"> analyse d'un dossier technique, association sur un diagramme bdd des constituants et des fonctions techniques, identification des flux d’énergie sur un diagramme ibd. 
</t>
    </r>
    <r>
      <rPr>
        <b/>
        <sz val="9"/>
        <color rgb="FF000000"/>
        <rFont val="Calibri"/>
        <family val="2"/>
        <scheme val="minor"/>
      </rPr>
      <t xml:space="preserve">Études de produits : </t>
    </r>
    <r>
      <rPr>
        <sz val="9"/>
        <color indexed="8"/>
        <rFont val="Calibri"/>
        <family val="2"/>
        <scheme val="minor"/>
      </rPr>
      <t xml:space="preserve">analyse du besoin, mise en œuvre du produit, analyse des documents, interprètation d'un fonctionnement,association des constituants aux fonctions techniques du produit.  
</t>
    </r>
    <r>
      <rPr>
        <b/>
        <sz val="9"/>
        <color rgb="FF000000"/>
        <rFont val="Calibri"/>
        <family val="2"/>
        <scheme val="minor"/>
      </rPr>
      <t xml:space="preserve">Études expérimentales : </t>
    </r>
    <r>
      <rPr>
        <sz val="9"/>
        <color indexed="8"/>
        <rFont val="Calibri"/>
        <family val="2"/>
        <scheme val="minor"/>
      </rPr>
      <t xml:space="preserve">mise en œuvre d'un protocole expérimental en respectant les consignes de sécurité, analyse et interprètation des résultats, conclusions. </t>
    </r>
  </si>
  <si>
    <r>
      <rPr>
        <b/>
        <sz val="9"/>
        <color rgb="FF000000"/>
        <rFont val="Calibri"/>
        <family val="2"/>
        <scheme val="minor"/>
      </rPr>
      <t xml:space="preserve">Activités classe entière : </t>
    </r>
    <r>
      <rPr>
        <sz val="9"/>
        <color indexed="8"/>
        <rFont val="Calibri"/>
        <family val="2"/>
        <scheme val="minor"/>
      </rPr>
      <t xml:space="preserve">formalisation des connaissances - Remédiation - Approfondissement -Évaluation  / 
</t>
    </r>
    <r>
      <rPr>
        <b/>
        <sz val="9"/>
        <color rgb="FF000000"/>
        <rFont val="Calibri"/>
        <family val="2"/>
        <scheme val="minor"/>
      </rPr>
      <t>Activité en groupe :</t>
    </r>
    <r>
      <rPr>
        <sz val="9"/>
        <color indexed="8"/>
        <rFont val="Calibri"/>
        <family val="2"/>
        <scheme val="minor"/>
      </rPr>
      <t xml:space="preserve"> études de produits, études expérimentales.</t>
    </r>
  </si>
  <si>
    <r>
      <t xml:space="preserve">Démarche de projet. </t>
    </r>
    <r>
      <rPr>
        <sz val="9"/>
        <color rgb="FF000000"/>
        <rFont val="Calibri"/>
        <family val="2"/>
        <scheme val="minor"/>
      </rPr>
      <t>Programmation - essais - validation</t>
    </r>
  </si>
  <si>
    <t>Attendu / production (par îlot) :  une représentation graphique (non normalisée)</t>
  </si>
  <si>
    <t>L'enseignant corrige, complète, synthétise, reformule les explications fournies par les élèves / îlots, formalise l’organisation d'un produit sous forme standard, introduit les notions de flux et de fonctions.</t>
  </si>
  <si>
    <t>L'enseignant récupère les productions des travaux de quelques îlots (photos / smartphone) qu’il projette au tableau devant le reste de la classe, sollicite les élèves, fait un bilan en classe entière de l’activité et formalise les nouvelles connaissances (bdd, ibd, flux).</t>
  </si>
  <si>
    <t xml:space="preserve">L'enseignant vérifie les scénarios des équipes, propose un scénario simple, commun à tous. Il guide la programmation de la carte électronique. </t>
  </si>
  <si>
    <r>
      <rPr>
        <b/>
        <sz val="9"/>
        <color rgb="FF000000"/>
        <rFont val="Calibri"/>
        <family val="2"/>
        <scheme val="minor"/>
      </rPr>
      <t>Études expérimentales :</t>
    </r>
    <r>
      <rPr>
        <sz val="9"/>
        <color indexed="8"/>
        <rFont val="Calibri"/>
        <family val="2"/>
        <scheme val="minor"/>
      </rPr>
      <t xml:space="preserve">    Bilan écrit de l’activité qui fait apparaitre les conclusions sur les expérimentations menées (à rendre en fin de séance ou à la suivante)</t>
    </r>
  </si>
  <si>
    <t>L'enseignant conseille et corrige les croquis. Il fait rédiger un protocole simple de test du capteur choisi. Il valide le protocole et lance une expérimentation d'étalonnage du capteur</t>
  </si>
  <si>
    <r>
      <rPr>
        <b/>
        <sz val="11"/>
        <color rgb="FF000000"/>
        <rFont val="Calibri"/>
        <family val="2"/>
      </rPr>
      <t xml:space="preserve">Études expérimentales : </t>
    </r>
    <r>
      <rPr>
        <sz val="11"/>
        <color rgb="FF000000"/>
        <rFont val="Calibri"/>
        <family val="2"/>
      </rPr>
      <t xml:space="preserve">   Bilan écrit de l’activité qui fait apparaitre les conclusions sur les expérimentations menées (à rendre en fin de séance ou à la suivante)</t>
    </r>
  </si>
  <si>
    <t>P7_2 : Comment coordonner les travaux  sur un chantier ?</t>
  </si>
  <si>
    <t>Acquérir des concepts de bases, le vocabulaire et les techniques de construction. Dialoguer avec tous les corps de métiers afin de coordonner et réussir  toutes les étapes de son projet de construction d’une maison individuelle.</t>
  </si>
  <si>
    <t xml:space="preserve">Lecture de plans en 2 dimensions. Savoir se répérer (localisation et orientation - prérequis SNT thème géolocalisation). </t>
  </si>
  <si>
    <t>P4_3 : Comment assainir l'air d'une salle de bain ?</t>
  </si>
  <si>
    <t>Approche système (environnement, frontières, système d'intérêt, points de vue).
Analyse du besoin : besoin initial, mission principale, contexte, cas d'utilisations, scénarios d'utilisation, besoins des parties prenantes.
Spécifications techniques, conception de l'architecture : états, séquences, fonctionnalités, structure physique, flux internes/externes.
Notion de chaine d'information.
Acquisition d'une grandeur physique.
Algorithmique.</t>
  </si>
  <si>
    <t>Caractéristiques des matériaux.
Critères et principes de choix des matériaux, méthodes structurées d'optimisation d'un choix, critères environnementaux.</t>
  </si>
  <si>
    <t>Fondations superficielles et profonde.
Porteurs verticaux.</t>
  </si>
  <si>
    <t>Principe de conception et de pré-dimensionnement des principales solutions constructives ; principes de pré-dimensionnement des structures.
Conception des aménagements et équipements.</t>
  </si>
  <si>
    <t>Carte électronique à microcontroleur. 
Objets connectés (Internet of Thing).</t>
  </si>
  <si>
    <t xml:space="preserve"> Décoder le cahier des charges d’un produit, participer, si besoin, à sa modification</t>
  </si>
  <si>
    <t xml:space="preserve">Equilibre des solides : principes fondamentales de la statique ; modélisations des actions mécaniques.
Concept de stabilité et d'instabilité d'une structure mécanique ; phénomène de flambement.
Transmission des grandeurs efforts.
Résistance à la déformation. </t>
  </si>
  <si>
    <t>P2_3 : Comment fonctionnent les objets du quotidien qui nous facilitent la vie ?</t>
  </si>
  <si>
    <t>Natures et caractéristiques des sources et des charges.
Optimisation des échanges d'énergie entre source et charge, amélioration de l'éfficacité.
Comportement temporel des constituants d'une chaine d'énergie : Représentations des phases de transferts et de stockages.</t>
  </si>
  <si>
    <t>Efficacité énergétique d'un système.
Micro énergies pour dispositif autonome.
Stockeurs d'énergie.</t>
  </si>
  <si>
    <t>Nature de l'information. Représentation temporelle de l'information.
Diagramme de séquence. Diagramme d'états, d'activités.
Capteurs analogiques. Capteurs numériques, détecteurs.
Conception et fonctionnalités intelligentes à caractère domotique et immotique.</t>
  </si>
  <si>
    <t>Cycle de vie d'un système.
Impacts environnementaux associés au cycle de vie du produit : conception, contrainte d'industrialisation, de réalisation, d'utilisation et de fin de vie.
Variables internes, variables externes. Entrées, sources de simulation. Sorties, rendus des résultats.
Natures et caractéristiques des sources et des charges.
Bilan énergétique d'un produit, performance énergétique.</t>
  </si>
  <si>
    <t>Quelles sont les forces qui agissent sur une structure à l'équilibre ?</t>
  </si>
  <si>
    <t>Quel est l'impact des forces qui agissent sur une structure ?</t>
  </si>
  <si>
    <t>Comment dimensionner les fondations d'une structure ?</t>
  </si>
  <si>
    <t>Apports de connnaissances / Etude de dossier</t>
  </si>
  <si>
    <t>Comprendre la méthode de résolution d'un problème de statique.</t>
  </si>
  <si>
    <t>Salle banalisée / Laboratoire</t>
  </si>
  <si>
    <t>Exercices de mise en situation.</t>
  </si>
  <si>
    <t>Comprendre la méthode de résolution d'un problème de descente de charge.</t>
  </si>
  <si>
    <r>
      <rPr>
        <b/>
        <sz val="9"/>
        <color rgb="FF000000"/>
        <rFont val="Calibri"/>
        <family val="2"/>
        <scheme val="minor"/>
      </rPr>
      <t xml:space="preserve">Apports de connaissances ou rappels </t>
    </r>
    <r>
      <rPr>
        <sz val="9"/>
        <color indexed="8"/>
        <rFont val="Calibri"/>
        <family val="2"/>
        <scheme val="minor"/>
      </rPr>
      <t xml:space="preserve">:  Descente de charge.
</t>
    </r>
    <r>
      <rPr>
        <b/>
        <sz val="9"/>
        <color rgb="FF000000"/>
        <rFont val="Calibri"/>
        <family val="2"/>
        <scheme val="minor"/>
      </rPr>
      <t xml:space="preserve">
Etude de dossier : </t>
    </r>
    <r>
      <rPr>
        <sz val="9"/>
        <color rgb="FF000000"/>
        <rFont val="Calibri"/>
        <family val="2"/>
        <scheme val="minor"/>
      </rPr>
      <t xml:space="preserve">Etude de la descente de charge sur un structure. Recherche des différentes charges pouvant être exercées sur la structure (poids, charges d'exploitation, charges climatiques, etc...). Calculs des charges, analyse et conclusion.
</t>
    </r>
    <r>
      <rPr>
        <b/>
        <sz val="9"/>
        <color rgb="FF000000"/>
        <rFont val="Calibri"/>
        <family val="2"/>
        <scheme val="minor"/>
      </rPr>
      <t xml:space="preserve">Etude de produit : </t>
    </r>
    <r>
      <rPr>
        <sz val="9"/>
        <color rgb="FF000000"/>
        <rFont val="Calibri"/>
        <family val="2"/>
        <scheme val="minor"/>
      </rPr>
      <t>Etude des charges exercées sur le lampadaire.</t>
    </r>
  </si>
  <si>
    <r>
      <rPr>
        <b/>
        <sz val="9"/>
        <color rgb="FF000000"/>
        <rFont val="Calibri"/>
        <family val="2"/>
        <scheme val="minor"/>
      </rPr>
      <t xml:space="preserve">Apports de connaissances ou rappels </t>
    </r>
    <r>
      <rPr>
        <sz val="9"/>
        <color indexed="8"/>
        <rFont val="Calibri"/>
        <family val="2"/>
        <scheme val="minor"/>
      </rPr>
      <t xml:space="preserve">:  Principe fondamental de la statique.
</t>
    </r>
    <r>
      <rPr>
        <b/>
        <sz val="9"/>
        <color rgb="FF000000"/>
        <rFont val="Calibri"/>
        <family val="2"/>
        <scheme val="minor"/>
      </rPr>
      <t xml:space="preserve">
Etude de dossier : </t>
    </r>
    <r>
      <rPr>
        <sz val="9"/>
        <color rgb="FF000000"/>
        <rFont val="Calibri"/>
        <family val="2"/>
        <scheme val="minor"/>
      </rPr>
      <t xml:space="preserve">Etude statique sur une structure à l'équilibre. Recherche des différentes forces exercées sur la structure. Calculs du PFS, analyse et conclusion.
</t>
    </r>
    <r>
      <rPr>
        <b/>
        <sz val="9"/>
        <color rgb="FF000000"/>
        <rFont val="Calibri"/>
        <family val="2"/>
        <scheme val="minor"/>
      </rPr>
      <t xml:space="preserve">
Etude de produit :</t>
    </r>
    <r>
      <rPr>
        <sz val="9"/>
        <color indexed="8"/>
        <rFont val="Calibri"/>
        <family val="2"/>
        <scheme val="minor"/>
      </rPr>
      <t xml:space="preserve"> Etude statique sur le lampadaire.</t>
    </r>
  </si>
  <si>
    <t>Comprendre la méthode de dimensionnement de fondation.</t>
  </si>
  <si>
    <t>Documents techniques sur la structure étudiée.
Documents techiques sur le lampadaire étudié.</t>
  </si>
  <si>
    <t>Documents techniques sur la structure étudiée.
Documents techiques sur le lampadaire étudié.
Logiciel d'architecture.</t>
  </si>
  <si>
    <r>
      <rPr>
        <b/>
        <sz val="9"/>
        <color rgb="FF000000"/>
        <rFont val="Calibri"/>
        <family val="2"/>
        <scheme val="minor"/>
      </rPr>
      <t xml:space="preserve">Apports de connaissances ou rappels </t>
    </r>
    <r>
      <rPr>
        <sz val="9"/>
        <color indexed="8"/>
        <rFont val="Calibri"/>
        <family val="2"/>
        <scheme val="minor"/>
      </rPr>
      <t xml:space="preserve">:  Dimensionnement de fondation
</t>
    </r>
    <r>
      <rPr>
        <b/>
        <sz val="9"/>
        <color rgb="FF000000"/>
        <rFont val="Calibri"/>
        <family val="2"/>
        <scheme val="minor"/>
      </rPr>
      <t xml:space="preserve">
Etude expérimentale : </t>
    </r>
    <r>
      <rPr>
        <sz val="9"/>
        <color rgb="FF000000"/>
        <rFont val="Calibri"/>
        <family val="2"/>
        <scheme val="minor"/>
      </rPr>
      <t>Simulation d'une étude de descente de charge sur une structure via un logiciel de simulation (exemple : Autodesk Revit). Dimensionnement des fondations en fonction des charges calculées. Exploitation. Conclusion.</t>
    </r>
    <r>
      <rPr>
        <sz val="9"/>
        <color indexed="8"/>
        <rFont val="Calibri"/>
        <family val="2"/>
        <scheme val="minor"/>
      </rPr>
      <t xml:space="preserve">
</t>
    </r>
    <r>
      <rPr>
        <b/>
        <sz val="9"/>
        <color rgb="FF000000"/>
        <rFont val="Calibri"/>
        <family val="2"/>
        <scheme val="minor"/>
      </rPr>
      <t>Etude de produit :</t>
    </r>
    <r>
      <rPr>
        <sz val="9"/>
        <color indexed="8"/>
        <rFont val="Calibri"/>
        <family val="2"/>
        <scheme val="minor"/>
      </rPr>
      <t xml:space="preserve"> Dimensionnement des fondations du lampadaire.</t>
    </r>
  </si>
  <si>
    <t>Comment diminuer l'impact environnemental d'un lampadaire solaire grâce à une gestion de l'énergie électrique adaptée ?</t>
  </si>
  <si>
    <t>Comment déterminer la meilleure zone utile d'éclairage autour du lampadaire ?</t>
  </si>
  <si>
    <t>Comment mettre en œuvre l'installation électrique d'un camping-car, alimentée par un panneau solaire ?</t>
  </si>
  <si>
    <t>Activité de synthèse (orale) : Bilan financier de l'installation électrique du campng car</t>
  </si>
  <si>
    <t>Utilisation de logiciel en linge : PV potentiel estimation utility  et Appareils de mesures (Multimètres et pince wattmétrique)</t>
  </si>
  <si>
    <t>Utilisation du logiciel DIALUX et apparelis de mesures (Multimètres, mètre et luxmètre)</t>
  </si>
  <si>
    <t>Appareils de mesures : Multimètres, pince wattmétriques, mesures de l'irradiation solaires</t>
  </si>
  <si>
    <t>Savoir tracer un vecteur</t>
  </si>
  <si>
    <t>Vérifier le choix des matériaux en fonction des contraintes qui lui sont imposées</t>
  </si>
  <si>
    <t>A partir des différentes expériences les élèves doivent trouver le bon compromis entre solidité et environnement</t>
  </si>
  <si>
    <t>Exercices d'application</t>
  </si>
  <si>
    <t>Préparation d'un oral afin de présenter
 la démarche et les conclusions sur
 notre lampadaire</t>
  </si>
  <si>
    <t>Solidworks</t>
  </si>
  <si>
    <t>Logiciel CES pack</t>
  </si>
  <si>
    <t>Salle banalisée/Laboratoire</t>
  </si>
  <si>
    <t>Comment acquérir le taux de luminosité en vue d'une gestion optimisée de l'éclairage ?</t>
  </si>
  <si>
    <t>Etudes spécifiques partielles de produits mettant en œuvre des capteurs analogiques et des convertisseurs analogiques numériques</t>
  </si>
  <si>
    <t>Etudes spécifiques partielles de produits mettant en œuvre des capteurs numériques.</t>
  </si>
  <si>
    <t>Fiches de connaissances sur les capteurs analogiques ( I2D)  - Logiciel de simulation (Proteus, Matlab, Labview...) - Capteurs de luminosité - Carte d'acquisition et de traitement de type Arduino</t>
  </si>
  <si>
    <t>Analyseur logique - Capteurs numériques de distance - Carte de traitement de type Arduino</t>
  </si>
  <si>
    <t>Cartes de type ESP8266 ou ESP32 - Serveur Web en ligne avec dashboard intégré (exemple : dweet.io et freeboard.io)</t>
  </si>
  <si>
    <t>Préparation de l'exposé sur le smart lightning.</t>
  </si>
  <si>
    <t>Comment représenter et lire une étude fonctionnelle d'un système ?</t>
  </si>
  <si>
    <t>Exercices d'application sur d'autres objets techniques</t>
  </si>
  <si>
    <t>Cahier des charges du système à étudier</t>
  </si>
  <si>
    <t>Qu'est-ce qui fait qu'un système est à l'équilibre ?</t>
  </si>
  <si>
    <t>Comment l'éclairage intelligent en ville permet de réduire le coût énergétique tout en garantissant la sécurité des usagers ?</t>
  </si>
  <si>
    <r>
      <rPr>
        <b/>
        <sz val="9"/>
        <color rgb="FF000000"/>
        <rFont val="Calibri"/>
        <family val="2"/>
        <scheme val="minor"/>
      </rPr>
      <t>Rappels :</t>
    </r>
    <r>
      <rPr>
        <sz val="9"/>
        <color indexed="8"/>
        <rFont val="Calibri"/>
        <family val="2"/>
        <scheme val="minor"/>
      </rPr>
      <t xml:space="preserve"> Notions d'énergie, de puissance
</t>
    </r>
    <r>
      <rPr>
        <b/>
        <sz val="9"/>
        <color rgb="FF000000"/>
        <rFont val="Calibri"/>
        <family val="2"/>
        <scheme val="minor"/>
      </rPr>
      <t xml:space="preserve">Etude de produit : </t>
    </r>
    <r>
      <rPr>
        <sz val="9"/>
        <color indexed="8"/>
        <rFont val="Calibri"/>
        <family val="2"/>
        <scheme val="minor"/>
      </rPr>
      <t xml:space="preserve">Calculs de puissance, d'énergie. Comparaison de différents types d'éclairage en terme de consommation et de puissance d'éclairage en lien avec la sécurité pour l'usager . </t>
    </r>
  </si>
  <si>
    <t>Etude de produit</t>
  </si>
  <si>
    <t>Evaluation de fin séquence</t>
  </si>
  <si>
    <t>Partie commune (1h30) + Partie spécialité (0h30)</t>
  </si>
  <si>
    <t xml:space="preserve">Sujet : La remorque radar.
Les connaissances étudiées (communes et de spécialité) dans cette séquence sont repris dans cette évaluation </t>
  </si>
  <si>
    <t>SUJET</t>
  </si>
  <si>
    <t>Ecrite</t>
  </si>
  <si>
    <t>Evaluation orale - exposés</t>
  </si>
  <si>
    <t>10 minutes</t>
  </si>
  <si>
    <t>Exposé sur le smart lightning</t>
  </si>
  <si>
    <t>Orale - Diaporama</t>
  </si>
  <si>
    <t>Séquence de début d'année de terminal.
Pré-requis : analyse fonctionnelle, capteurs, algorithmie, notion de force/vecteur, puissance, énergie.</t>
  </si>
  <si>
    <r>
      <rPr>
        <b/>
        <sz val="9"/>
        <color rgb="FF000000"/>
        <rFont val="Calibri"/>
        <family val="2"/>
        <scheme val="minor"/>
      </rPr>
      <t xml:space="preserve">Rappels : </t>
    </r>
    <r>
      <rPr>
        <sz val="9"/>
        <color rgb="FF000000"/>
        <rFont val="Calibri"/>
        <family val="2"/>
        <scheme val="minor"/>
      </rPr>
      <t>Les forces</t>
    </r>
    <r>
      <rPr>
        <b/>
        <sz val="9"/>
        <color rgb="FF000000"/>
        <rFont val="Calibri"/>
        <family val="2"/>
        <scheme val="minor"/>
      </rPr>
      <t xml:space="preserve">
Apports de connaissances :</t>
    </r>
    <r>
      <rPr>
        <sz val="9"/>
        <color indexed="8"/>
        <rFont val="Calibri"/>
        <family val="2"/>
        <scheme val="minor"/>
      </rPr>
      <t xml:space="preserve"> La statique graphique</t>
    </r>
  </si>
  <si>
    <t>Comment détecter une présence à proximité d'un lampadaire et gérer l'allumage ou l'extinction selon la distance de détection ?</t>
  </si>
  <si>
    <t>Comment concevoir des lampadaires connectés pour la gestion à distance du « Smart Lighting » ?</t>
  </si>
  <si>
    <t>Les élèves devront être capable de configurer 3 lampadaires connectés afin de transmettre les données sur un serveur web distant pré-existant. Il devront réaliser des simulations afin de valider le fonctionnement du réseau de lampadaires.</t>
  </si>
  <si>
    <r>
      <t xml:space="preserve">Une smart city décide de s’équiper de lampadaires autonomes pour éclairer ses rues tout en respectant l'environnement et </t>
    </r>
    <r>
      <rPr>
        <i/>
        <sz val="10"/>
        <color rgb="FF000000"/>
        <rFont val="Calibri"/>
        <family val="2"/>
        <scheme val="minor"/>
      </rPr>
      <t>la loi de transition énergétique sur la croissance verte</t>
    </r>
    <r>
      <rPr>
        <sz val="10"/>
        <color indexed="8"/>
        <rFont val="Calibri"/>
        <family val="2"/>
        <scheme val="minor"/>
      </rPr>
      <t xml:space="preserve"> (LTECV).</t>
    </r>
  </si>
  <si>
    <t>Lecture et interprétation des différents diagrammes SysML.
Synthèse des exposés.</t>
  </si>
  <si>
    <t>Bilan énergétique d'un produit.</t>
  </si>
  <si>
    <t>Bilan des forces.</t>
  </si>
  <si>
    <t>Enseignement commun - 4h</t>
  </si>
  <si>
    <t>Enseignement spécifique - 8h</t>
  </si>
  <si>
    <t>Semaine 1 2I2D - 12h</t>
  </si>
  <si>
    <t>Semaine 2 2I2D - 12h</t>
  </si>
  <si>
    <t>Semaine 3 2I2D - 12h</t>
  </si>
  <si>
    <r>
      <rPr>
        <b/>
        <sz val="9"/>
        <color rgb="FF000000"/>
        <rFont val="Calibri"/>
        <family val="2"/>
        <scheme val="minor"/>
      </rPr>
      <t>Situation déclenchante</t>
    </r>
    <r>
      <rPr>
        <sz val="9"/>
        <color indexed="8"/>
        <rFont val="Calibri"/>
        <family val="2"/>
        <scheme val="minor"/>
      </rPr>
      <t xml:space="preserve"> : vidéo sur les smart city, consultation des données.
</t>
    </r>
    <r>
      <rPr>
        <b/>
        <sz val="9"/>
        <color rgb="FF000000"/>
        <rFont val="Calibri"/>
        <family val="2"/>
        <scheme val="minor"/>
      </rPr>
      <t>Rappels :</t>
    </r>
    <r>
      <rPr>
        <sz val="9"/>
        <color indexed="8"/>
        <rFont val="Calibri"/>
        <family val="2"/>
        <scheme val="minor"/>
      </rPr>
      <t xml:space="preserve"> Les diagrammes SysML
</t>
    </r>
    <r>
      <rPr>
        <b/>
        <sz val="9"/>
        <color rgb="FF000000"/>
        <rFont val="Calibri"/>
        <family val="2"/>
        <scheme val="minor"/>
      </rPr>
      <t>Etude de dossier :</t>
    </r>
    <r>
      <rPr>
        <sz val="9"/>
        <color indexed="8"/>
        <rFont val="Calibri"/>
        <family val="2"/>
        <scheme val="minor"/>
      </rPr>
      <t xml:space="preserve"> Etude complète d'un cahier des charges et de ses diagrammes SysMl. Analyse du besoin. Mission du produit, diagramme de contexte, diagramme des parties prenantes.
</t>
    </r>
    <r>
      <rPr>
        <b/>
        <sz val="9"/>
        <color rgb="FF000000"/>
        <rFont val="Calibri"/>
        <family val="2"/>
        <scheme val="minor"/>
      </rPr>
      <t xml:space="preserve">Actvité dirigée : </t>
    </r>
    <r>
      <rPr>
        <sz val="9"/>
        <color indexed="8"/>
        <rFont val="Calibri"/>
        <family val="2"/>
        <scheme val="minor"/>
      </rPr>
      <t>L'éclairage public et la sécurité. Qu'est ce que l'éclairage public intelligent ? Recherche documentaire et préparation d'un exposé de 10 minutes.</t>
    </r>
  </si>
  <si>
    <t>Etude de dossier / Activité dirigée</t>
  </si>
  <si>
    <t>Vidéo lampadaires intellignets à Toulouse.                                                    
Documents "Léclairage intelligent de la ville de Wavre en Belgique.
Cahier des charges du système à étudier.</t>
  </si>
  <si>
    <t>Apports de connaissances / Etude expérimentale</t>
  </si>
  <si>
    <r>
      <rPr>
        <b/>
        <sz val="9"/>
        <color rgb="FF000000"/>
        <rFont val="Calibri"/>
        <family val="2"/>
        <scheme val="minor"/>
      </rPr>
      <t>Apports de connaissances ou rappels :</t>
    </r>
    <r>
      <rPr>
        <sz val="9"/>
        <color indexed="8"/>
        <rFont val="Calibri"/>
        <family val="2"/>
        <scheme val="minor"/>
      </rPr>
      <t xml:space="preserve"> notions de sciences physiques (flux lumineux, surface d'éclairement et efficacité lumineuse). Utilisation du logiciel Dialux pour déterminer les zones utiles de l'éclairage deu lampadaire.
</t>
    </r>
    <r>
      <rPr>
        <b/>
        <sz val="9"/>
        <color rgb="FF000000"/>
        <rFont val="Calibri"/>
        <family val="2"/>
        <scheme val="minor"/>
      </rPr>
      <t>Etude expérimentale :</t>
    </r>
    <r>
      <rPr>
        <sz val="9"/>
        <color indexed="8"/>
        <rFont val="Calibri"/>
        <family val="2"/>
        <scheme val="minor"/>
      </rPr>
      <t xml:space="preserve"> Mise en application des connaissances sur le système DEC (mesures de distances, de luminosité avec un luxmètre pour contrôler l'efficacité  lumineuse théorique à celle réalisée dans une pièce sombre).</t>
    </r>
  </si>
  <si>
    <r>
      <rPr>
        <b/>
        <sz val="9"/>
        <color rgb="FF000000"/>
        <rFont val="Calibri"/>
        <family val="2"/>
        <scheme val="minor"/>
      </rPr>
      <t xml:space="preserve"> Apports de connaissances ou rappels :</t>
    </r>
    <r>
      <rPr>
        <sz val="9"/>
        <color indexed="8"/>
        <rFont val="Calibri"/>
        <family val="2"/>
        <scheme val="minor"/>
      </rPr>
      <t xml:space="preserve"> notions de capacités de charge, d'énergie et de puissances. Durée d'ensoleillement (irradiation solaire), choix d'un module solaire associé à son système de maintien de sa charge (batterie et régulateur solaire).
</t>
    </r>
    <r>
      <rPr>
        <b/>
        <sz val="9"/>
        <color rgb="FF000000"/>
        <rFont val="Calibri"/>
        <family val="2"/>
        <scheme val="minor"/>
      </rPr>
      <t>Etude expérimentale :</t>
    </r>
    <r>
      <rPr>
        <sz val="9"/>
        <color indexed="8"/>
        <rFont val="Calibri"/>
        <family val="2"/>
        <scheme val="minor"/>
      </rPr>
      <t xml:space="preserve"> Mise en application des connaissances sur le système DEC (mesures de courant, de tension et de puissance, en présence ou non du soleil).</t>
    </r>
  </si>
  <si>
    <r>
      <rPr>
        <b/>
        <sz val="9"/>
        <color rgb="FF000000"/>
        <rFont val="Calibri"/>
        <family val="2"/>
        <scheme val="minor"/>
      </rPr>
      <t>Etude de produit :</t>
    </r>
    <r>
      <rPr>
        <sz val="9"/>
        <color indexed="8"/>
        <rFont val="Calibri"/>
        <family val="2"/>
        <scheme val="minor"/>
      </rPr>
      <t xml:space="preserve"> étude du lampadaire à énergie solaire menée par le professeur. 
</t>
    </r>
    <r>
      <rPr>
        <b/>
        <sz val="9"/>
        <color rgb="FF000000"/>
        <rFont val="Calibri"/>
        <family val="2"/>
        <scheme val="minor"/>
      </rPr>
      <t>Synthèse :</t>
    </r>
    <r>
      <rPr>
        <sz val="9"/>
        <color indexed="8"/>
        <rFont val="Calibri"/>
        <family val="2"/>
        <scheme val="minor"/>
      </rPr>
      <t xml:space="preserve"> </t>
    </r>
    <r>
      <rPr>
        <sz val="9"/>
        <color theme="1"/>
        <rFont val="Calibri"/>
        <family val="2"/>
        <scheme val="minor"/>
      </rPr>
      <t>Il s'agit d'étudier et ce choisir les composants de la chaîne d'énergie de l'alimentation du camping car.</t>
    </r>
  </si>
  <si>
    <t>Etude de produit / Synthèse</t>
  </si>
  <si>
    <t>Apports de connaissances</t>
  </si>
  <si>
    <t>Recherche web des différents types de fonctionnement afin de réduire la consommation d'énergie en mode veille et utilisation.</t>
  </si>
  <si>
    <t>Recherche web des différentes technologies de panneaux solaires photovoltaïques et des différentes technologies de systèmes de stockage.</t>
  </si>
  <si>
    <t>Savoir déteminer la durée maximale d'ensoleillement sur le lieu étudié et connâitre l'impact de la recharge solaire sur la charge de la batterie par rapport à une charge sur le réseau.</t>
  </si>
  <si>
    <t>Comparer l'efficacité lumineuse théorique (logiciel "Dialux") et pratique (mesures effectuées), évaluer les écarts et proposer des modifications éventuelles.</t>
  </si>
  <si>
    <t>Chaine de puissance. Alimentation. Dimensionnement section câble électrique. Dimensionnement installation photovoltaïque.</t>
  </si>
  <si>
    <r>
      <rPr>
        <b/>
        <sz val="9"/>
        <color rgb="FF000000"/>
        <rFont val="Calibri"/>
        <family val="2"/>
        <scheme val="minor"/>
      </rPr>
      <t xml:space="preserve">Apports de connaissances ou rappels : </t>
    </r>
    <r>
      <rPr>
        <sz val="9"/>
        <color indexed="8"/>
        <rFont val="Calibri"/>
        <family val="2"/>
        <scheme val="minor"/>
      </rPr>
      <t xml:space="preserve"> Statique graphique.
</t>
    </r>
    <r>
      <rPr>
        <b/>
        <sz val="9"/>
        <color rgb="FF000000"/>
        <rFont val="Calibri"/>
        <family val="2"/>
        <scheme val="minor"/>
      </rPr>
      <t xml:space="preserve">Etude de dossier : </t>
    </r>
    <r>
      <rPr>
        <sz val="9"/>
        <color rgb="FF000000"/>
        <rFont val="Calibri"/>
        <family val="2"/>
        <scheme val="minor"/>
      </rPr>
      <t>Mise en application des connaissances à travers divers exemples.</t>
    </r>
  </si>
  <si>
    <t>Apports de connaissances / Etude de dossier</t>
  </si>
  <si>
    <r>
      <rPr>
        <b/>
        <sz val="9"/>
        <color rgb="FF000000"/>
        <rFont val="Calibri"/>
        <family val="2"/>
        <scheme val="minor"/>
      </rPr>
      <t>Apports de connaissances ou rappels :</t>
    </r>
    <r>
      <rPr>
        <sz val="9"/>
        <color indexed="8"/>
        <rFont val="Calibri"/>
        <family val="2"/>
        <scheme val="minor"/>
      </rPr>
      <t xml:space="preserve">  Les contraintes mécaniques.
</t>
    </r>
    <r>
      <rPr>
        <b/>
        <sz val="9"/>
        <color rgb="FF000000"/>
        <rFont val="Calibri"/>
        <family val="2"/>
        <scheme val="minor"/>
      </rPr>
      <t>Etude expérimentale :</t>
    </r>
    <r>
      <rPr>
        <sz val="9"/>
        <color indexed="8"/>
        <rFont val="Calibri"/>
        <family val="2"/>
        <scheme val="minor"/>
      </rPr>
      <t xml:space="preserve"> Simulation pour connaître les différentes contraintes. Application au lampadaire (Activité sous solidworks pour mesurer les effets d'une contrainte par flambement). Des maquettes sont aussi utilisées pour montrer ces contraintes et leurs effets (maquette Prodidac par exemple :prodidac.fr)</t>
    </r>
  </si>
  <si>
    <r>
      <rPr>
        <b/>
        <sz val="9"/>
        <color rgb="FF000000"/>
        <rFont val="Calibri"/>
        <family val="2"/>
        <scheme val="minor"/>
      </rPr>
      <t>Apports de connaissances ou rappels :</t>
    </r>
    <r>
      <rPr>
        <sz val="9"/>
        <color indexed="8"/>
        <rFont val="Calibri"/>
        <family val="2"/>
        <scheme val="minor"/>
      </rPr>
      <t xml:space="preserve">  Les matériaux.
</t>
    </r>
    <r>
      <rPr>
        <b/>
        <sz val="9"/>
        <color rgb="FF000000"/>
        <rFont val="Calibri"/>
        <family val="2"/>
        <scheme val="minor"/>
      </rPr>
      <t xml:space="preserve">
Etude expérimentale :</t>
    </r>
    <r>
      <rPr>
        <sz val="9"/>
        <color indexed="8"/>
        <rFont val="Calibri"/>
        <family val="2"/>
        <scheme val="minor"/>
      </rPr>
      <t xml:space="preserve"> Etude sous CES pack de l'impact des matériaux à partir d'un cahier des charges. Isolement des matériaux qui présentent le moins de contraintes environnementales.</t>
    </r>
  </si>
  <si>
    <t>Préparation des exposés sur les matériaux.</t>
  </si>
  <si>
    <t>Quelles sont les forces qui agissent sur un système à l'équilibre ?</t>
  </si>
  <si>
    <t>Quel est l'impact des forces qui agissent sur un système ?</t>
  </si>
  <si>
    <t>Quels sont les paramètres d'un matériaux qui influencent la structure d'un système ?</t>
  </si>
  <si>
    <r>
      <rPr>
        <b/>
        <sz val="9"/>
        <color rgb="FF000000"/>
        <rFont val="Calibri"/>
        <family val="2"/>
        <scheme val="minor"/>
      </rPr>
      <t>Apports de connaissances ou rappels :</t>
    </r>
    <r>
      <rPr>
        <sz val="9"/>
        <color indexed="8"/>
        <rFont val="Calibri"/>
        <family val="2"/>
        <scheme val="minor"/>
      </rPr>
      <t xml:space="preserve"> les capteurs numériques (trames, adresses, codage de l'information). 
</t>
    </r>
    <r>
      <rPr>
        <b/>
        <sz val="9"/>
        <color rgb="FF000000"/>
        <rFont val="Calibri"/>
        <family val="2"/>
        <scheme val="minor"/>
      </rPr>
      <t xml:space="preserve">Etude de produit : </t>
    </r>
    <r>
      <rPr>
        <sz val="9"/>
        <color indexed="8"/>
        <rFont val="Calibri"/>
        <family val="2"/>
        <scheme val="minor"/>
      </rPr>
      <t xml:space="preserve">capteurs numériques et de la transmission série (RS232 et I2C par exemple). Analyse de trames de données. Scénario de fonctionnement des lampadaires traduit en diagramme d'état. Programmation d'une carte électronique de traitement de l'information. </t>
    </r>
  </si>
  <si>
    <r>
      <rPr>
        <b/>
        <sz val="9"/>
        <color rgb="FF000000"/>
        <rFont val="Calibri"/>
        <family val="2"/>
        <scheme val="minor"/>
      </rPr>
      <t xml:space="preserve">Apports de connaissances ou rappels : </t>
    </r>
    <r>
      <rPr>
        <sz val="9"/>
        <color indexed="8"/>
        <rFont val="Calibri"/>
        <family val="2"/>
        <scheme val="minor"/>
      </rPr>
      <t xml:space="preserve">principe de la conversion analogique numérique (pas de conversion). 
</t>
    </r>
    <r>
      <rPr>
        <b/>
        <sz val="9"/>
        <color rgb="FF000000"/>
        <rFont val="Calibri"/>
        <family val="2"/>
        <scheme val="minor"/>
      </rPr>
      <t>Etude expérimentale :</t>
    </r>
    <r>
      <rPr>
        <sz val="9"/>
        <color indexed="8"/>
        <rFont val="Calibri"/>
        <family val="2"/>
        <scheme val="minor"/>
      </rPr>
      <t xml:space="preserve"> capteurs analogiques  : expérimentation afin d'étalonner les capteurs et ainsi d'obtenir le modèle ou la loi d'entrée/sortie. Simulation de l'ensemble capteur , convertisseur analogique numérique et carte de traitement de l'information. </t>
    </r>
  </si>
  <si>
    <r>
      <rPr>
        <b/>
        <sz val="9"/>
        <color rgb="FF000000"/>
        <rFont val="Calibri"/>
        <family val="2"/>
        <scheme val="minor"/>
      </rPr>
      <t>Apports de connaissances ou rappels :</t>
    </r>
    <r>
      <rPr>
        <sz val="9"/>
        <color indexed="8"/>
        <rFont val="Calibri"/>
        <family val="2"/>
        <scheme val="minor"/>
      </rPr>
      <t xml:space="preserve"> les objets connectés. 
</t>
    </r>
    <r>
      <rPr>
        <b/>
        <sz val="9"/>
        <color rgb="FF000000"/>
        <rFont val="Calibri"/>
        <family val="2"/>
        <scheme val="minor"/>
      </rPr>
      <t xml:space="preserve">Etude de produit : </t>
    </r>
    <r>
      <rPr>
        <sz val="9"/>
        <color indexed="8"/>
        <rFont val="Calibri"/>
        <family val="2"/>
        <scheme val="minor"/>
      </rPr>
      <t>Activité pratique guidée amenant à la conception partielle d'un lampadaire connecté. Simulation d'un réseau de 3 lampadaires connectés.</t>
    </r>
  </si>
  <si>
    <t>Apports de connaissances / Etude de produit</t>
  </si>
  <si>
    <t>Loi d'entrée /sortie d'un capteur analogique. Calcul du pas de conversion du CAN. Validation par simulation de la conformité de la chaîne d'information en regard des exigences du cahier des charges du produit.</t>
  </si>
  <si>
    <t>Validation du choix d'un capteur numérique. Mise en oeuvre un analyseur logique. Décodage trames des données issues des capteurs. Interpretation des résultats d'une simulation évènementielle dans le but de valider le comportement du lampadaire.</t>
  </si>
  <si>
    <t>Recherche documentaire sur la technologie Lora, lifi, wifi… Préparation d'un diaporama support d'un exposé oral présentant les avantages et inconvénients de chaque technologie pour la conception des lampadaires connectés.</t>
  </si>
  <si>
    <r>
      <t xml:space="preserve">Le but de cette séquence est de valider l'intérêt du smart lighting pour répondre à la </t>
    </r>
    <r>
      <rPr>
        <i/>
        <sz val="10"/>
        <color rgb="FF000000"/>
        <rFont val="Calibri"/>
        <family val="2"/>
        <scheme val="minor"/>
      </rPr>
      <t>loi de la transition énergétique sur la croissance verte</t>
    </r>
    <r>
      <rPr>
        <sz val="10"/>
        <color rgb="FF000000"/>
        <rFont val="Calibri"/>
        <family val="2"/>
        <scheme val="minor"/>
      </rPr>
      <t xml:space="preserve"> (LTECV) et de valider le choix du lampadaire connecté d'un point de vue structurel, informationnelle et énergétique.
C'est ici l'occasion, en enseignement commun, de reprendre des connaissances abordés en I2D et en IT pour ensuite les approfondir dans l'enseignement spécifique.
La problématique est abordée d'une manière générale et dans un premier temps dans l'enseignement commun pour ensuite être travaillé dans l'enseignement spécifique.</t>
    </r>
  </si>
  <si>
    <t>Enseignement commun : Etude fonctionnelle, étude énergétique, étude statique.
Enseignement spécifique AC : Etude statique approfondie, dimensionnement des fondations d'une structure.
Enseignement spécifique EE : Etude énergétique approfondie, dimensionnement d'installation électrique.
Enseignement spécifique ITEC : Etude statique approfondie, étude des matériaux.
Enseignement spécifique SIN : Etude informationnelle approfondie, liaisons séries associées aux capteurs numériques. Introduction aux objets connectés.</t>
  </si>
  <si>
    <t>Exposé sur le smart ligthing.
Compte-rendu oral en équipe en cours de formation.
Ecrit avec une partie "enseignement commun" + une partie "enseignement spécifique" (évaluation de fin de séquence).</t>
  </si>
  <si>
    <r>
      <t xml:space="preserve">Lien avec les maths : </t>
    </r>
    <r>
      <rPr>
        <sz val="10"/>
        <color rgb="FF000000"/>
        <rFont val="Calibri"/>
        <family val="2"/>
        <scheme val="minor"/>
      </rPr>
      <t xml:space="preserve">Les vecteurs, algorithmique et programmation.
</t>
    </r>
    <r>
      <rPr>
        <b/>
        <sz val="10"/>
        <color rgb="FF000000"/>
        <rFont val="Calibri"/>
        <family val="2"/>
        <scheme val="minor"/>
      </rPr>
      <t>Lien avec les SPC</t>
    </r>
    <r>
      <rPr>
        <sz val="10"/>
        <color rgb="FF000000"/>
        <rFont val="Calibri"/>
        <family val="2"/>
        <scheme val="minor"/>
      </rPr>
      <t xml:space="preserve"> : Notions de flux lumineux, d'éclairement de surface, d'efficacité lumineuse. </t>
    </r>
    <r>
      <rPr>
        <b/>
        <sz val="10"/>
        <color rgb="FF000000"/>
        <rFont val="Calibri"/>
        <family val="2"/>
        <scheme val="minor"/>
      </rPr>
      <t xml:space="preserve">
Lien avec la LV : </t>
    </r>
    <r>
      <rPr>
        <sz val="10"/>
        <color rgb="FF000000"/>
        <rFont val="Calibri"/>
        <family val="2"/>
        <scheme val="minor"/>
      </rPr>
      <t>Axe 2 "Espace privé/espace public".</t>
    </r>
    <r>
      <rPr>
        <b/>
        <sz val="10"/>
        <color rgb="FF000000"/>
        <rFont val="Calibri"/>
        <family val="2"/>
        <scheme val="minor"/>
      </rPr>
      <t xml:space="preserve">
Lien avec l'ETLV : </t>
    </r>
    <r>
      <rPr>
        <sz val="10"/>
        <color rgb="FF000000"/>
        <rFont val="Calibri"/>
        <family val="2"/>
        <scheme val="minor"/>
      </rPr>
      <t>Vocabulaire technique.</t>
    </r>
  </si>
  <si>
    <t>Pour remplir les contenus de l'enseignement commun, il suffit de remplir la partie pour l'enseignement spécifique AC, les autres se rempliront automatiquement.</t>
  </si>
  <si>
    <t>Développer les contenus avec le "+" à gauche en fonction des enseignements spécifiques dispensés dans l'établissement.</t>
  </si>
  <si>
    <t>Modalité</t>
  </si>
  <si>
    <t xml:space="preserve">Modalité </t>
  </si>
  <si>
    <t>Propositions d'évaluations (IT)</t>
  </si>
  <si>
    <t>Propositions d'évaluations (I2D)</t>
  </si>
  <si>
    <t>Développer les compétences et connaissances associées à la séquence avec le "+" à gauche.</t>
  </si>
  <si>
    <t>PROGRESSION PÉDAGOGIQUE STI2D</t>
  </si>
  <si>
    <t>Lycée</t>
  </si>
  <si>
    <t>Ville</t>
  </si>
  <si>
    <t>Ens. Spé. dispensés</t>
  </si>
  <si>
    <t>Nombre de classe</t>
  </si>
  <si>
    <t>Classe de première STI2D</t>
  </si>
  <si>
    <t>Horaire groupe allégé (élève)</t>
  </si>
  <si>
    <t>Horaire classe entière (élève)</t>
  </si>
  <si>
    <t>Effectif par enseignement spécifique</t>
  </si>
  <si>
    <t>Effectif</t>
  </si>
  <si>
    <t>Remarques concernant les classes et effectifs</t>
  </si>
  <si>
    <t>Nombre heure première</t>
  </si>
  <si>
    <t>Nombre heure terminale</t>
  </si>
  <si>
    <t>Ens. Spé. enseigné</t>
  </si>
  <si>
    <t>Classe de terminale STI2D</t>
  </si>
  <si>
    <t>Nombre</t>
  </si>
  <si>
    <t>Axe 3</t>
  </si>
  <si>
    <t>Professeur référent</t>
  </si>
  <si>
    <t>Remarques concernant les professeurs de STI2D et leur répartition horaire</t>
  </si>
  <si>
    <t>Cocher les enseignements spécifiques dispensés dans l'établissement en terminale</t>
  </si>
  <si>
    <t xml:space="preserve"> ETLV première</t>
  </si>
  <si>
    <t>ETLV Terminale</t>
  </si>
  <si>
    <t>Salle d'apport ou de structuration des connaissances</t>
  </si>
  <si>
    <t>Autres remarques</t>
  </si>
  <si>
    <t>2I2D - Enseignement spécifique AC (Architecture et Construction)</t>
  </si>
  <si>
    <t>2I2D - Enseignement spécifique EE (Energie et Environnement)</t>
  </si>
  <si>
    <t>2I2D - Enseignement spécifique ITEC (Innovation Technologique et Eco-Conception)</t>
  </si>
  <si>
    <t>2I2D - Enseignement spécifique SIN (Systèmes d'Information et Numérique)</t>
  </si>
  <si>
    <r>
      <t xml:space="preserve">Ventilation horaire </t>
    </r>
    <r>
      <rPr>
        <b/>
        <sz val="12"/>
        <rFont val="Calibri"/>
        <family val="2"/>
        <scheme val="minor"/>
      </rPr>
      <t>indicative</t>
    </r>
  </si>
  <si>
    <r>
      <t xml:space="preserve">
Problématiques / compétences STI2D - 2020
</t>
    </r>
    <r>
      <rPr>
        <b/>
        <sz val="12"/>
        <color rgb="FFFF0000"/>
        <rFont val="Calibri"/>
        <family val="2"/>
        <scheme val="minor"/>
      </rPr>
      <t>Pour assurer la continuité en SII du collège au lycée, il peut être  envisagé de conserver les thèmes et problématiques du cycle 4 du programme de technologie au collège qui font sens en STI2D. 
Les thèmes indiqués restent à valider ou modifier par les auteurs, il convient d’en ajouter ou d’en retirer.</t>
    </r>
    <r>
      <rPr>
        <b/>
        <sz val="22"/>
        <color rgb="FF000000"/>
        <rFont val="Calibri"/>
        <family val="2"/>
        <scheme val="minor"/>
      </rPr>
      <t xml:space="preserve">
</t>
    </r>
  </si>
  <si>
    <t>Un QCM, sur les apports de connaissances et une évaluation orale suite à une présentation synthétique de leur travail. D'un point de vue écrit, les élèves sont amenés à étudier un produit et a effectuer des calculs sur l'impact environnemental (Empreinte carbone, comparaison entre produit de même nécessité....).</t>
  </si>
  <si>
    <t>Travail de recherche en classe - investigation</t>
  </si>
  <si>
    <t>7) Construire les ouvrages de demain</t>
  </si>
  <si>
    <t>La séquence a pour objectif de présenter le cycle de vie des produits.
Le but étant que les élèves intégrent tout au long de leur formation en STI2DD, la réduction de l'impact environnemental.</t>
  </si>
  <si>
    <r>
      <t>Séquence d'étude d'un parc connecté pour la gestion des déchets. Dans le parc on trouve : des</t>
    </r>
    <r>
      <rPr>
        <b/>
        <sz val="10"/>
        <color rgb="FF000000"/>
        <rFont val="Calibri"/>
        <family val="2"/>
        <scheme val="minor"/>
      </rPr>
      <t xml:space="preserve"> compacteurs solaires </t>
    </r>
    <r>
      <rPr>
        <sz val="10"/>
        <color rgb="FF000000"/>
        <rFont val="Calibri"/>
        <family val="2"/>
        <scheme val="minor"/>
      </rPr>
      <t>dotées de</t>
    </r>
    <r>
      <rPr>
        <b/>
        <sz val="10"/>
        <color rgb="FF000000"/>
        <rFont val="Calibri"/>
        <family val="2"/>
        <scheme val="minor"/>
      </rPr>
      <t xml:space="preserve"> serrure biométrique </t>
    </r>
    <r>
      <rPr>
        <sz val="10"/>
        <color rgb="FF000000"/>
        <rFont val="Calibri"/>
        <family val="2"/>
        <scheme val="minor"/>
      </rPr>
      <t>pour faciliter l'intervention des agents, d'un</t>
    </r>
    <r>
      <rPr>
        <b/>
        <sz val="10"/>
        <color rgb="FF000000"/>
        <rFont val="Calibri"/>
        <family val="2"/>
        <scheme val="minor"/>
      </rPr>
      <t xml:space="preserve"> portail solaire</t>
    </r>
    <r>
      <rPr>
        <sz val="10"/>
        <color rgb="FF000000"/>
        <rFont val="Calibri"/>
        <family val="2"/>
        <scheme val="minor"/>
      </rPr>
      <t xml:space="preserve"> pour faciliter l'accès au parc des agents. Un travail d'étude sera alors fait autour de ces systèmes en intégrant une analyse de la </t>
    </r>
    <r>
      <rPr>
        <b/>
        <sz val="10"/>
        <color rgb="FF000000"/>
        <rFont val="Calibri"/>
        <family val="2"/>
        <scheme val="minor"/>
      </rPr>
      <t xml:space="preserve">transmission du signal </t>
    </r>
    <r>
      <rPr>
        <sz val="10"/>
        <color rgb="FF000000"/>
        <rFont val="Calibri"/>
        <family val="2"/>
        <scheme val="minor"/>
      </rPr>
      <t xml:space="preserve">au sein de ce parc connecté.
</t>
    </r>
    <r>
      <rPr>
        <b/>
        <sz val="12"/>
        <color rgb="FFFF0000"/>
        <rFont val="Calibri"/>
        <family val="2"/>
        <scheme val="minor"/>
      </rPr>
      <t>Cette séquence ne fait intervenir que des activités d'I2D. Le mini-projet d'IT de la séquence précédente se prolonge sur cette séquence.</t>
    </r>
  </si>
  <si>
    <t xml:space="preserve">Elle se construit automatiquement à partir des renseignements de l'onglet problématiques-compétences. </t>
  </si>
  <si>
    <t xml:space="preserve">Une fiche séquence permet de décrire précisément le déroulement de la séquence. </t>
  </si>
  <si>
    <t>Les cellules A1-2 fusionnées doivent être renseignées de l'étiquette de séquence (S1, S2, S3…).</t>
  </si>
  <si>
    <t>Cette feuille comporte des liens permettant de générer les séquences pour la première (Générateur1) et pour la terminale(Générateur2)</t>
  </si>
  <si>
    <t>La feuille complétée sera copiée autant de fois que nécessaire pour construire les fiches de séquences (S1, S2, S3…).</t>
  </si>
  <si>
    <t>Progression pédagogique du cycle terminal de STI2D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</si>
</sst>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40C]General"/>
    <numFmt numFmtId="165" formatCode="#,##0.00&quot; &quot;[$€-40C];[Red]&quot;-&quot;#,##0.00&quot; &quot;[$€-40C]"/>
    <numFmt numFmtId="166" formatCode="0;\-0;;@"/>
  </numFmts>
  <fonts count="115" x14ac:knownFonts="1">
    <font>
      <sz val="11"/>
      <color rgb="FF000000"/>
      <name val="Calibri"/>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rgb="FF000000"/>
      <name val="Calibri"/>
      <family val="2"/>
    </font>
    <font>
      <b/>
      <i/>
      <sz val="16"/>
      <color rgb="FF000000"/>
      <name val="Calibri"/>
      <family val="2"/>
    </font>
    <font>
      <b/>
      <i/>
      <u/>
      <sz val="11"/>
      <color rgb="FF000000"/>
      <name val="Calibri"/>
      <family val="2"/>
    </font>
    <font>
      <b/>
      <sz val="6"/>
      <color rgb="FF000000"/>
      <name val="Calibri"/>
      <family val="2"/>
    </font>
    <font>
      <b/>
      <sz val="10"/>
      <color rgb="FF000000"/>
      <name val="Calibri"/>
      <family val="2"/>
    </font>
    <font>
      <sz val="10"/>
      <color rgb="FF000000"/>
      <name val="Calibri"/>
      <family val="2"/>
    </font>
    <font>
      <b/>
      <sz val="9"/>
      <color rgb="FF000000"/>
      <name val="Calibri"/>
      <family val="2"/>
    </font>
    <font>
      <sz val="10"/>
      <color rgb="FF7030A0"/>
      <name val="Calibri"/>
      <family val="2"/>
    </font>
    <font>
      <b/>
      <sz val="11"/>
      <color rgb="FF000000"/>
      <name val="Calibri"/>
      <family val="2"/>
    </font>
    <font>
      <sz val="11"/>
      <name val="Calibri"/>
      <family val="2"/>
    </font>
    <font>
      <sz val="9"/>
      <color rgb="FF000000"/>
      <name val="Calibri"/>
      <family val="2"/>
    </font>
    <font>
      <sz val="12"/>
      <color theme="1"/>
      <name val="Calibri"/>
      <family val="2"/>
      <scheme val="minor"/>
    </font>
    <font>
      <sz val="10"/>
      <color indexed="8"/>
      <name val="Arial"/>
      <family val="2"/>
    </font>
    <font>
      <b/>
      <sz val="10"/>
      <color indexed="8"/>
      <name val="Arial"/>
      <family val="2"/>
    </font>
    <font>
      <b/>
      <sz val="11"/>
      <color theme="1"/>
      <name val="Calibri"/>
      <family val="2"/>
      <scheme val="minor"/>
    </font>
    <font>
      <sz val="10"/>
      <color theme="1"/>
      <name val="Calibri"/>
      <family val="2"/>
      <scheme val="minor"/>
    </font>
    <font>
      <b/>
      <sz val="11"/>
      <color rgb="FF000000"/>
      <name val="Calibri"/>
      <family val="2"/>
      <scheme val="minor"/>
    </font>
    <font>
      <b/>
      <sz val="10"/>
      <color theme="1"/>
      <name val="Calibri"/>
      <family val="2"/>
      <scheme val="minor"/>
    </font>
    <font>
      <i/>
      <sz val="11"/>
      <color rgb="FF000000"/>
      <name val="Calibri"/>
      <family val="2"/>
    </font>
    <font>
      <b/>
      <sz val="12"/>
      <color theme="1"/>
      <name val="Calibri"/>
      <family val="2"/>
      <scheme val="minor"/>
    </font>
    <font>
      <b/>
      <sz val="14"/>
      <color rgb="FF000000"/>
      <name val="Calibri"/>
      <family val="2"/>
    </font>
    <font>
      <b/>
      <sz val="20"/>
      <color rgb="FF000000"/>
      <name val="Calibri"/>
      <family val="2"/>
    </font>
    <font>
      <b/>
      <sz val="16"/>
      <color rgb="FF000000"/>
      <name val="Calibri"/>
      <family val="2"/>
    </font>
    <font>
      <sz val="16"/>
      <color rgb="FF000000"/>
      <name val="Calibri"/>
      <family val="2"/>
    </font>
    <font>
      <sz val="11"/>
      <color rgb="FF000000"/>
      <name val="Arial"/>
      <family val="2"/>
    </font>
    <font>
      <b/>
      <sz val="9"/>
      <name val="Arial"/>
      <family val="2"/>
    </font>
    <font>
      <b/>
      <sz val="9"/>
      <color rgb="FF000000"/>
      <name val="Arial"/>
      <family val="2"/>
    </font>
    <font>
      <sz val="11"/>
      <name val="Arial"/>
      <family val="2"/>
    </font>
    <font>
      <sz val="10"/>
      <color rgb="FF000000"/>
      <name val="Arial"/>
      <family val="2"/>
    </font>
    <font>
      <sz val="11"/>
      <name val="Calibri"/>
      <family val="2"/>
      <scheme val="minor"/>
    </font>
    <font>
      <sz val="11"/>
      <color rgb="FF00000A"/>
      <name val="Calibri"/>
      <family val="2"/>
      <scheme val="minor"/>
    </font>
    <font>
      <sz val="11"/>
      <color rgb="FF000000"/>
      <name val="Calibri"/>
      <family val="2"/>
      <scheme val="minor"/>
    </font>
    <font>
      <sz val="11"/>
      <color rgb="FFFF0000"/>
      <name val="Calibri"/>
      <family val="2"/>
    </font>
    <font>
      <b/>
      <sz val="11"/>
      <name val="Calibri"/>
      <family val="2"/>
    </font>
    <font>
      <b/>
      <sz val="22"/>
      <color rgb="FF000000"/>
      <name val="Calibri"/>
      <family val="2"/>
      <scheme val="minor"/>
    </font>
    <font>
      <b/>
      <sz val="10"/>
      <color rgb="FF000000"/>
      <name val="Calibri"/>
      <family val="2"/>
      <scheme val="minor"/>
    </font>
    <font>
      <b/>
      <sz val="11"/>
      <name val="Calibri"/>
      <family val="2"/>
      <scheme val="minor"/>
    </font>
    <font>
      <sz val="10"/>
      <color indexed="8"/>
      <name val="Calibri"/>
      <family val="2"/>
      <scheme val="minor"/>
    </font>
    <font>
      <b/>
      <sz val="10"/>
      <color indexed="8"/>
      <name val="Calibri"/>
      <family val="2"/>
      <scheme val="minor"/>
    </font>
    <font>
      <sz val="8"/>
      <color indexed="8"/>
      <name val="Calibri"/>
      <family val="2"/>
      <scheme val="minor"/>
    </font>
    <font>
      <b/>
      <sz val="12"/>
      <color indexed="8"/>
      <name val="Calibri"/>
      <family val="2"/>
      <scheme val="minor"/>
    </font>
    <font>
      <sz val="9"/>
      <color indexed="8"/>
      <name val="Calibri"/>
      <family val="2"/>
      <scheme val="minor"/>
    </font>
    <font>
      <sz val="10"/>
      <color rgb="FF000000"/>
      <name val="Calibri"/>
      <family val="2"/>
      <scheme val="minor"/>
    </font>
    <font>
      <sz val="9"/>
      <color rgb="FF000000"/>
      <name val="Calibri"/>
      <family val="2"/>
      <scheme val="minor"/>
    </font>
    <font>
      <b/>
      <sz val="10"/>
      <color rgb="FFFF0000"/>
      <name val="Calibri"/>
      <family val="2"/>
      <scheme val="minor"/>
    </font>
    <font>
      <sz val="10"/>
      <name val="Calibri"/>
      <family val="2"/>
      <scheme val="minor"/>
    </font>
    <font>
      <b/>
      <sz val="11"/>
      <color theme="0"/>
      <name val="Calibri"/>
      <family val="2"/>
      <scheme val="minor"/>
    </font>
    <font>
      <b/>
      <sz val="12"/>
      <name val="Calibri"/>
      <family val="2"/>
      <scheme val="minor"/>
    </font>
    <font>
      <sz val="9"/>
      <name val="Arial"/>
      <family val="2"/>
    </font>
    <font>
      <sz val="10"/>
      <color theme="0"/>
      <name val="Calibri"/>
      <family val="2"/>
      <scheme val="minor"/>
    </font>
    <font>
      <sz val="10"/>
      <color rgb="FFFF0000"/>
      <name val="Calibri"/>
      <family val="2"/>
      <scheme val="minor"/>
    </font>
    <font>
      <i/>
      <sz val="10"/>
      <name val="Calibri"/>
      <family val="2"/>
      <scheme val="minor"/>
    </font>
    <font>
      <b/>
      <sz val="11"/>
      <color theme="4" tint="-0.249977111117893"/>
      <name val="Calibri"/>
      <family val="2"/>
      <scheme val="minor"/>
    </font>
    <font>
      <sz val="11"/>
      <color theme="4" tint="-0.249977111117893"/>
      <name val="Calibri"/>
      <family val="2"/>
      <scheme val="minor"/>
    </font>
    <font>
      <b/>
      <sz val="12"/>
      <color rgb="FFFF0000"/>
      <name val="Calibri"/>
      <family val="2"/>
      <scheme val="minor"/>
    </font>
    <font>
      <sz val="9"/>
      <color theme="9" tint="-0.499984740745262"/>
      <name val="Arial"/>
      <family val="2"/>
    </font>
    <font>
      <sz val="9"/>
      <color theme="0"/>
      <name val="Arial"/>
      <family val="2"/>
    </font>
    <font>
      <sz val="11"/>
      <color theme="1"/>
      <name val="Calibri"/>
      <family val="2"/>
    </font>
    <font>
      <sz val="16"/>
      <name val="Calibri"/>
      <family val="2"/>
      <scheme val="minor"/>
    </font>
    <font>
      <sz val="16"/>
      <color rgb="FF00B050"/>
      <name val="Calibri"/>
      <family val="2"/>
      <scheme val="minor"/>
    </font>
    <font>
      <b/>
      <i/>
      <sz val="11"/>
      <name val="Calibri"/>
      <family val="2"/>
      <scheme val="minor"/>
    </font>
    <font>
      <b/>
      <sz val="24"/>
      <color theme="9" tint="-0.499984740745262"/>
      <name val="Arial"/>
      <family val="2"/>
    </font>
    <font>
      <b/>
      <sz val="16"/>
      <color theme="9" tint="-0.249977111117893"/>
      <name val="Calibri"/>
      <family val="2"/>
      <scheme val="minor"/>
    </font>
    <font>
      <sz val="12"/>
      <name val="Calibri"/>
      <family val="2"/>
      <scheme val="minor"/>
    </font>
    <font>
      <b/>
      <sz val="12"/>
      <color theme="9" tint="-0.499984740745262"/>
      <name val="Calibri"/>
      <family val="2"/>
      <scheme val="minor"/>
    </font>
    <font>
      <b/>
      <sz val="11"/>
      <color rgb="FF00B0F0"/>
      <name val="Calibri"/>
      <family val="2"/>
      <scheme val="minor"/>
    </font>
    <font>
      <b/>
      <sz val="11"/>
      <color theme="0"/>
      <name val="Calibri"/>
      <family val="2"/>
    </font>
    <font>
      <b/>
      <sz val="11"/>
      <color rgb="FF2E74B5"/>
      <name val="Calibri"/>
      <family val="2"/>
      <scheme val="minor"/>
    </font>
    <font>
      <b/>
      <i/>
      <sz val="11"/>
      <color rgb="FF00B0F0"/>
      <name val="Calibri"/>
      <family val="2"/>
      <scheme val="minor"/>
    </font>
    <font>
      <sz val="12"/>
      <color rgb="FF000000"/>
      <name val="Calibri"/>
      <family val="2"/>
      <scheme val="minor"/>
    </font>
    <font>
      <sz val="11"/>
      <color rgb="FF007F9F"/>
      <name val="Wingdings 2"/>
      <family val="1"/>
      <charset val="2"/>
    </font>
    <font>
      <sz val="12"/>
      <color theme="1"/>
      <name val="Helvetica"/>
      <family val="2"/>
    </font>
    <font>
      <b/>
      <sz val="12"/>
      <color rgb="FF7030A0"/>
      <name val="Calibri"/>
      <family val="2"/>
      <scheme val="minor"/>
    </font>
    <font>
      <b/>
      <sz val="13"/>
      <color rgb="FF00B0F0"/>
      <name val="Calibri"/>
      <family val="2"/>
      <scheme val="minor"/>
    </font>
    <font>
      <b/>
      <sz val="16"/>
      <color theme="9" tint="-0.249977111117893"/>
      <name val="Times New Roman"/>
      <family val="1"/>
    </font>
    <font>
      <sz val="12"/>
      <color rgb="FF000000"/>
      <name val="Arial"/>
      <family val="2"/>
    </font>
    <font>
      <b/>
      <sz val="10"/>
      <color rgb="FF00B0F0"/>
      <name val="Calibri"/>
      <family val="2"/>
      <scheme val="minor"/>
    </font>
    <font>
      <b/>
      <sz val="12"/>
      <color theme="9" tint="-0.499984740745262"/>
      <name val="Times New Roman"/>
      <family val="1"/>
    </font>
    <font>
      <b/>
      <sz val="12"/>
      <color rgb="FFFF6600"/>
      <name val="Calibri"/>
      <family val="2"/>
      <scheme val="minor"/>
    </font>
    <font>
      <b/>
      <sz val="10"/>
      <name val="Calibri"/>
      <family val="2"/>
      <scheme val="minor"/>
    </font>
    <font>
      <b/>
      <sz val="8"/>
      <color indexed="8"/>
      <name val="Calibri"/>
      <family val="2"/>
      <scheme val="minor"/>
    </font>
    <font>
      <b/>
      <sz val="12"/>
      <color rgb="FF000000"/>
      <name val="Calibri"/>
      <family val="2"/>
    </font>
    <font>
      <i/>
      <sz val="12"/>
      <color theme="1"/>
      <name val="Calibri"/>
      <family val="2"/>
      <scheme val="minor"/>
    </font>
    <font>
      <i/>
      <sz val="12"/>
      <name val="Calibri"/>
      <family val="2"/>
      <scheme val="minor"/>
    </font>
    <font>
      <b/>
      <i/>
      <sz val="12"/>
      <color rgb="FF7030A0"/>
      <name val="Calibri"/>
      <family val="2"/>
      <scheme val="minor"/>
    </font>
    <font>
      <i/>
      <sz val="12"/>
      <color rgb="FFFF0000"/>
      <name val="Calibri"/>
      <family val="2"/>
      <scheme val="minor"/>
    </font>
    <font>
      <b/>
      <sz val="9"/>
      <color rgb="FF000000"/>
      <name val="Calibri"/>
      <family val="2"/>
      <scheme val="minor"/>
    </font>
    <font>
      <sz val="10"/>
      <name val="Arial"/>
      <family val="2"/>
    </font>
    <font>
      <sz val="10"/>
      <color rgb="FF000000"/>
      <name val="Arial"/>
      <family val="2"/>
    </font>
    <font>
      <b/>
      <sz val="11"/>
      <color rgb="FF000000"/>
      <name val="Calibri"/>
      <family val="2"/>
    </font>
    <font>
      <b/>
      <sz val="11"/>
      <color rgb="FF7030A0"/>
      <name val="Calibri"/>
      <family val="2"/>
    </font>
    <font>
      <b/>
      <sz val="11"/>
      <color theme="3"/>
      <name val="Calibri"/>
      <family val="2"/>
    </font>
    <font>
      <b/>
      <sz val="9"/>
      <color indexed="8"/>
      <name val="Calibri"/>
      <family val="2"/>
      <scheme val="minor"/>
    </font>
    <font>
      <b/>
      <sz val="9"/>
      <color rgb="FF7030A0"/>
      <name val="Calibri"/>
      <family val="2"/>
    </font>
    <font>
      <b/>
      <u/>
      <sz val="8"/>
      <color indexed="8"/>
      <name val="Calibri"/>
      <family val="2"/>
      <scheme val="minor"/>
    </font>
    <font>
      <sz val="8"/>
      <color rgb="FF000000"/>
      <name val="Calibri"/>
      <family val="2"/>
    </font>
    <font>
      <b/>
      <sz val="11"/>
      <color rgb="FF7030A0"/>
      <name val="Calibri"/>
      <family val="2"/>
      <scheme val="minor"/>
    </font>
    <font>
      <sz val="9"/>
      <color theme="1"/>
      <name val="Calibri"/>
      <family val="2"/>
      <scheme val="minor"/>
    </font>
    <font>
      <i/>
      <sz val="10"/>
      <color rgb="FF000000"/>
      <name val="Calibri"/>
      <family val="2"/>
      <scheme val="minor"/>
    </font>
    <font>
      <i/>
      <sz val="12"/>
      <color rgb="FF000000"/>
      <name val="Calibri"/>
      <family val="2"/>
      <scheme val="minor"/>
    </font>
    <font>
      <i/>
      <sz val="12"/>
      <color rgb="FF000000"/>
      <name val="Calibri"/>
      <family val="2"/>
    </font>
  </fonts>
  <fills count="54">
    <fill>
      <patternFill patternType="none"/>
    </fill>
    <fill>
      <patternFill patternType="gray125"/>
    </fill>
    <fill>
      <patternFill patternType="solid">
        <fgColor rgb="FFDEEBF7"/>
        <bgColor rgb="FFDEEBF7"/>
      </patternFill>
    </fill>
    <fill>
      <patternFill patternType="solid">
        <fgColor rgb="FFFFF2CC"/>
        <bgColor rgb="FFFFF2CC"/>
      </patternFill>
    </fill>
    <fill>
      <patternFill patternType="solid">
        <fgColor rgb="FFFFFFCC"/>
        <bgColor rgb="FFFFFFCC"/>
      </patternFill>
    </fill>
    <fill>
      <patternFill patternType="solid">
        <fgColor theme="8" tint="0.79998168889431442"/>
        <bgColor rgb="FFFFF2CC"/>
      </patternFill>
    </fill>
    <fill>
      <patternFill patternType="solid">
        <fgColor theme="9" tint="0.79998168889431442"/>
        <bgColor indexed="64"/>
      </patternFill>
    </fill>
    <fill>
      <patternFill patternType="solid">
        <fgColor theme="3" tint="0.59999389629810485"/>
        <bgColor indexed="64"/>
      </patternFill>
    </fill>
    <fill>
      <patternFill patternType="solid">
        <fgColor theme="3" tint="0.59999389629810485"/>
        <bgColor rgb="FFFFF2CC"/>
      </patternFill>
    </fill>
    <fill>
      <patternFill patternType="solid">
        <fgColor rgb="FF92D050"/>
        <bgColor rgb="FFDEEBF7"/>
      </patternFill>
    </fill>
    <fill>
      <patternFill patternType="solid">
        <fgColor theme="3" tint="0.79998168889431442"/>
        <bgColor indexed="64"/>
      </patternFill>
    </fill>
    <fill>
      <patternFill patternType="solid">
        <fgColor theme="0"/>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rgb="FFFFFF00"/>
        <bgColor indexed="64"/>
      </patternFill>
    </fill>
    <fill>
      <patternFill patternType="solid">
        <fgColor theme="0"/>
        <bgColor rgb="FF99CCFF"/>
      </patternFill>
    </fill>
    <fill>
      <patternFill patternType="solid">
        <fgColor rgb="FFFFFF00"/>
        <bgColor rgb="FFFFF2CC"/>
      </patternFill>
    </fill>
    <fill>
      <patternFill patternType="solid">
        <fgColor theme="8" tint="0.79998168889431442"/>
        <bgColor indexed="64"/>
      </patternFill>
    </fill>
    <fill>
      <patternFill patternType="solid">
        <fgColor theme="0" tint="-4.9989318521683403E-2"/>
        <bgColor indexed="64"/>
      </patternFill>
    </fill>
    <fill>
      <patternFill patternType="solid">
        <fgColor rgb="FF92D050"/>
        <bgColor indexed="64"/>
      </patternFill>
    </fill>
    <fill>
      <patternFill patternType="solid">
        <fgColor theme="9" tint="0.39997558519241921"/>
        <bgColor indexed="64"/>
      </patternFill>
    </fill>
    <fill>
      <patternFill patternType="solid">
        <fgColor theme="6" tint="0.79998168889431442"/>
        <bgColor rgb="FFE6FF00"/>
      </patternFill>
    </fill>
    <fill>
      <patternFill patternType="solid">
        <fgColor rgb="FFFFC000"/>
        <bgColor indexed="64"/>
      </patternFill>
    </fill>
    <fill>
      <gradientFill type="path" left="0.5" right="0.5" top="0.5" bottom="0.5">
        <stop position="0">
          <color rgb="FF92D050"/>
        </stop>
        <stop position="1">
          <color theme="0"/>
        </stop>
      </gradientFill>
    </fill>
    <fill>
      <patternFill patternType="solid">
        <fgColor theme="8" tint="0.39997558519241921"/>
        <bgColor indexed="64"/>
      </patternFill>
    </fill>
    <fill>
      <patternFill patternType="solid">
        <fgColor theme="8" tint="-0.249977111117893"/>
        <bgColor indexed="64"/>
      </patternFill>
    </fill>
    <fill>
      <patternFill patternType="solid">
        <fgColor theme="8" tint="-0.499984740745262"/>
        <bgColor indexed="64"/>
      </patternFill>
    </fill>
    <fill>
      <patternFill patternType="solid">
        <fgColor theme="5" tint="-0.499984740745262"/>
        <bgColor indexed="64"/>
      </patternFill>
    </fill>
    <fill>
      <patternFill patternType="solid">
        <fgColor theme="7" tint="0.59999389629810485"/>
        <bgColor indexed="64"/>
      </patternFill>
    </fill>
    <fill>
      <patternFill patternType="solid">
        <fgColor theme="7" tint="0.79998168889431442"/>
        <bgColor indexed="64"/>
      </patternFill>
    </fill>
    <fill>
      <patternFill patternType="solid">
        <fgColor theme="9" tint="-0.249977111117893"/>
        <bgColor indexed="64"/>
      </patternFill>
    </fill>
    <fill>
      <patternFill patternType="solid">
        <fgColor rgb="FFC00000"/>
        <bgColor indexed="64"/>
      </patternFill>
    </fill>
    <fill>
      <patternFill patternType="solid">
        <fgColor rgb="FFFF9900"/>
        <bgColor indexed="64"/>
      </patternFill>
    </fill>
    <fill>
      <patternFill patternType="solid">
        <fgColor rgb="FF00B050"/>
        <bgColor indexed="64"/>
      </patternFill>
    </fill>
    <fill>
      <patternFill patternType="solid">
        <fgColor rgb="FFBDD6EE"/>
        <bgColor indexed="64"/>
      </patternFill>
    </fill>
    <fill>
      <patternFill patternType="solid">
        <fgColor theme="9" tint="-0.499984740745262"/>
        <bgColor indexed="64"/>
      </patternFill>
    </fill>
    <fill>
      <patternFill patternType="solid">
        <fgColor rgb="FF00B050"/>
        <bgColor rgb="FFB4C7E7"/>
      </patternFill>
    </fill>
    <fill>
      <patternFill patternType="solid">
        <fgColor theme="0" tint="-0.14999847407452621"/>
        <bgColor indexed="64"/>
      </patternFill>
    </fill>
    <fill>
      <patternFill patternType="solid">
        <fgColor theme="0" tint="-0.14999847407452621"/>
        <bgColor rgb="FFE2F0D9"/>
      </patternFill>
    </fill>
    <fill>
      <patternFill patternType="solid">
        <fgColor theme="2"/>
        <bgColor indexed="64"/>
      </patternFill>
    </fill>
    <fill>
      <patternFill patternType="solid">
        <fgColor theme="4" tint="0.59999389629810485"/>
        <bgColor indexed="64"/>
      </patternFill>
    </fill>
    <fill>
      <patternFill patternType="solid">
        <fgColor rgb="FFE7E6E6"/>
        <bgColor rgb="FFE2F0D9"/>
      </patternFill>
    </fill>
    <fill>
      <patternFill patternType="solid">
        <fgColor theme="6" tint="0.59999389629810485"/>
        <bgColor indexed="64"/>
      </patternFill>
    </fill>
    <fill>
      <patternFill patternType="solid">
        <fgColor rgb="FF8DB4E2"/>
        <bgColor rgb="FF8DB4E2"/>
      </patternFill>
    </fill>
    <fill>
      <patternFill patternType="solid">
        <fgColor rgb="FFDAEEF3"/>
        <bgColor rgb="FFDAEEF3"/>
      </patternFill>
    </fill>
    <fill>
      <patternFill patternType="solid">
        <fgColor theme="0"/>
        <bgColor rgb="FF8DB4E2"/>
      </patternFill>
    </fill>
    <fill>
      <patternFill patternType="solid">
        <fgColor theme="0"/>
        <bgColor rgb="FFDAEEF3"/>
      </patternFill>
    </fill>
    <fill>
      <patternFill patternType="solid">
        <fgColor rgb="FFD9F1F3"/>
        <bgColor rgb="FFD9F1F3"/>
      </patternFill>
    </fill>
    <fill>
      <patternFill patternType="solid">
        <fgColor theme="3" tint="0.59999389629810485"/>
        <bgColor rgb="FF8DB5F8"/>
      </patternFill>
    </fill>
    <fill>
      <patternFill patternType="solid">
        <fgColor theme="8" tint="0.79998168889431442"/>
        <bgColor rgb="FFD9E6FC"/>
      </patternFill>
    </fill>
    <fill>
      <patternFill patternType="solid">
        <fgColor theme="7" tint="0.39997558519241921"/>
        <bgColor indexed="64"/>
      </patternFill>
    </fill>
    <fill>
      <patternFill patternType="solid">
        <fgColor theme="6" tint="0.39997558519241921"/>
        <bgColor indexed="64"/>
      </patternFill>
    </fill>
    <fill>
      <patternFill patternType="solid">
        <fgColor theme="4" tint="0.39997558519241921"/>
        <bgColor indexed="64"/>
      </patternFill>
    </fill>
    <fill>
      <patternFill patternType="solid">
        <fgColor theme="0" tint="-0.249977111117893"/>
        <bgColor indexed="64"/>
      </patternFill>
    </fill>
  </fills>
  <borders count="111">
    <border>
      <left/>
      <right/>
      <top/>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right/>
      <top style="thin">
        <color rgb="FF000000"/>
      </top>
      <bottom style="thin">
        <color rgb="FF000000"/>
      </bottom>
      <diagonal/>
    </border>
    <border>
      <left/>
      <right/>
      <top style="thin">
        <color rgb="FF000000"/>
      </top>
      <bottom/>
      <diagonal/>
    </border>
    <border>
      <left style="thin">
        <color indexed="64"/>
      </left>
      <right/>
      <top style="thin">
        <color indexed="64"/>
      </top>
      <bottom style="thin">
        <color indexed="64"/>
      </bottom>
      <diagonal/>
    </border>
    <border>
      <left/>
      <right style="medium">
        <color rgb="FF000000"/>
      </right>
      <top style="thin">
        <color rgb="FF000000"/>
      </top>
      <bottom style="thin">
        <color rgb="FF000000"/>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right style="thin">
        <color indexed="64"/>
      </right>
      <top style="thin">
        <color indexed="64"/>
      </top>
      <bottom style="thin">
        <color indexed="64"/>
      </bottom>
      <diagonal/>
    </border>
    <border>
      <left style="medium">
        <color rgb="FF000000"/>
      </left>
      <right/>
      <top style="thin">
        <color rgb="FF000000"/>
      </top>
      <bottom style="thin">
        <color rgb="FF000000"/>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thin">
        <color indexed="64"/>
      </bottom>
      <diagonal/>
    </border>
    <border>
      <left/>
      <right style="thin">
        <color indexed="64"/>
      </right>
      <top style="thin">
        <color rgb="FF000000"/>
      </top>
      <bottom style="thin">
        <color rgb="FF000000"/>
      </bottom>
      <diagonal/>
    </border>
    <border>
      <left/>
      <right style="thin">
        <color indexed="64"/>
      </right>
      <top style="thin">
        <color rgb="FF000000"/>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medium">
        <color indexed="64"/>
      </bottom>
      <diagonal/>
    </border>
    <border>
      <left style="medium">
        <color indexed="64"/>
      </left>
      <right/>
      <top/>
      <bottom style="thin">
        <color indexed="64"/>
      </bottom>
      <diagonal/>
    </border>
    <border>
      <left/>
      <right/>
      <top/>
      <bottom style="thin">
        <color indexed="64"/>
      </bottom>
      <diagonal/>
    </border>
    <border>
      <left style="medium">
        <color indexed="64"/>
      </left>
      <right/>
      <top style="medium">
        <color indexed="64"/>
      </top>
      <bottom style="thin">
        <color indexed="64"/>
      </bottom>
      <diagonal/>
    </border>
    <border>
      <left/>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right style="medium">
        <color indexed="64"/>
      </right>
      <top/>
      <bottom style="thin">
        <color indexed="64"/>
      </bottom>
      <diagonal/>
    </border>
    <border>
      <left/>
      <right/>
      <top style="medium">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medium">
        <color indexed="64"/>
      </top>
      <bottom style="medium">
        <color indexed="64"/>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bottom/>
      <diagonal/>
    </border>
    <border>
      <left/>
      <right/>
      <top style="thin">
        <color rgb="FF000000"/>
      </top>
      <bottom style="thin">
        <color indexed="64"/>
      </bottom>
      <diagonal/>
    </border>
    <border>
      <left/>
      <right style="thin">
        <color indexed="64"/>
      </right>
      <top style="thin">
        <color rgb="FF000000"/>
      </top>
      <bottom style="thin">
        <color indexed="64"/>
      </bottom>
      <diagonal/>
    </border>
    <border>
      <left style="medium">
        <color indexed="64"/>
      </left>
      <right style="medium">
        <color rgb="FF000000"/>
      </right>
      <top style="medium">
        <color indexed="64"/>
      </top>
      <bottom style="medium">
        <color indexed="64"/>
      </bottom>
      <diagonal/>
    </border>
    <border>
      <left style="medium">
        <color rgb="FF000000"/>
      </left>
      <right style="medium">
        <color rgb="FF000000"/>
      </right>
      <top style="medium">
        <color indexed="64"/>
      </top>
      <bottom style="medium">
        <color indexed="64"/>
      </bottom>
      <diagonal/>
    </border>
    <border>
      <left style="medium">
        <color rgb="FF000000"/>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bottom style="medium">
        <color indexed="64"/>
      </bottom>
      <diagonal/>
    </border>
    <border>
      <left style="thin">
        <color rgb="FF000000"/>
      </left>
      <right style="thin">
        <color rgb="FF000000"/>
      </right>
      <top style="medium">
        <color indexed="64"/>
      </top>
      <bottom style="thin">
        <color rgb="FF000000"/>
      </bottom>
      <diagonal/>
    </border>
    <border>
      <left style="medium">
        <color rgb="FF000000"/>
      </left>
      <right/>
      <top style="medium">
        <color rgb="FF000000"/>
      </top>
      <bottom/>
      <diagonal/>
    </border>
    <border>
      <left style="thin">
        <color rgb="FF000000"/>
      </left>
      <right/>
      <top style="thin">
        <color rgb="FF000000"/>
      </top>
      <bottom style="thin">
        <color rgb="FF000000"/>
      </bottom>
      <diagonal/>
    </border>
    <border>
      <left style="thin">
        <color indexed="64"/>
      </left>
      <right/>
      <top/>
      <bottom style="medium">
        <color indexed="64"/>
      </bottom>
      <diagonal/>
    </border>
    <border>
      <left style="thin">
        <color indexed="64"/>
      </left>
      <right/>
      <top style="thin">
        <color rgb="FF000000"/>
      </top>
      <bottom style="thin">
        <color rgb="FF000000"/>
      </bottom>
      <diagonal/>
    </border>
    <border>
      <left style="double">
        <color auto="1"/>
      </left>
      <right/>
      <top style="thin">
        <color auto="1"/>
      </top>
      <bottom style="thin">
        <color auto="1"/>
      </bottom>
      <diagonal/>
    </border>
    <border>
      <left/>
      <right style="double">
        <color auto="1"/>
      </right>
      <top style="thin">
        <color auto="1"/>
      </top>
      <bottom style="thin">
        <color auto="1"/>
      </bottom>
      <diagonal/>
    </border>
    <border>
      <left style="double">
        <color auto="1"/>
      </left>
      <right style="thin">
        <color auto="1"/>
      </right>
      <top style="thin">
        <color auto="1"/>
      </top>
      <bottom/>
      <diagonal/>
    </border>
    <border>
      <left style="thin">
        <color auto="1"/>
      </left>
      <right style="double">
        <color auto="1"/>
      </right>
      <top style="thin">
        <color auto="1"/>
      </top>
      <bottom/>
      <diagonal/>
    </border>
    <border>
      <left style="double">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right/>
      <top style="dashed">
        <color auto="1"/>
      </top>
      <bottom style="dashed">
        <color auto="1"/>
      </bottom>
      <diagonal/>
    </border>
    <border>
      <left/>
      <right/>
      <top style="dashed">
        <color auto="1"/>
      </top>
      <bottom/>
      <diagonal/>
    </border>
    <border>
      <left style="thin">
        <color rgb="FF000000"/>
      </left>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auto="1"/>
      </right>
      <top style="hair">
        <color auto="1"/>
      </top>
      <bottom style="hair">
        <color auto="1"/>
      </bottom>
      <diagonal/>
    </border>
    <border>
      <left style="double">
        <color auto="1"/>
      </left>
      <right style="thin">
        <color auto="1"/>
      </right>
      <top/>
      <bottom style="thin">
        <color auto="1"/>
      </bottom>
      <diagonal/>
    </border>
    <border>
      <left style="thin">
        <color auto="1"/>
      </left>
      <right style="double">
        <color auto="1"/>
      </right>
      <top/>
      <bottom style="thin">
        <color auto="1"/>
      </bottom>
      <diagonal/>
    </border>
    <border>
      <left/>
      <right style="thin">
        <color auto="1"/>
      </right>
      <top/>
      <bottom style="hair">
        <color auto="1"/>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diagonal/>
    </border>
    <border>
      <left/>
      <right/>
      <top/>
      <bottom style="thin">
        <color rgb="FF000000"/>
      </bottom>
      <diagonal/>
    </border>
    <border diagonalUp="1" diagonalDown="1">
      <left style="thin">
        <color indexed="64"/>
      </left>
      <right/>
      <top style="thin">
        <color indexed="64"/>
      </top>
      <bottom style="thin">
        <color indexed="64"/>
      </bottom>
      <diagonal style="thin">
        <color indexed="64"/>
      </diagonal>
    </border>
    <border diagonalUp="1" diagonalDown="1">
      <left/>
      <right style="thin">
        <color indexed="64"/>
      </right>
      <top style="thin">
        <color indexed="64"/>
      </top>
      <bottom style="thin">
        <color indexed="64"/>
      </bottom>
      <diagonal style="thin">
        <color indexed="64"/>
      </diagonal>
    </border>
    <border diagonalUp="1" diagonalDown="1">
      <left/>
      <right/>
      <top style="thin">
        <color indexed="64"/>
      </top>
      <bottom style="thin">
        <color indexed="64"/>
      </bottom>
      <diagonal style="thin">
        <color indexed="64"/>
      </diagonal>
    </border>
    <border>
      <left style="thin">
        <color rgb="FF000000"/>
      </left>
      <right/>
      <top style="thin">
        <color rgb="FF000000"/>
      </top>
      <bottom/>
      <diagonal/>
    </border>
    <border>
      <left style="thin">
        <color indexed="64"/>
      </left>
      <right/>
      <top/>
      <bottom style="thin">
        <color rgb="FF000000"/>
      </bottom>
      <diagonal/>
    </border>
    <border>
      <left style="thin">
        <color indexed="64"/>
      </left>
      <right/>
      <top style="medium">
        <color indexed="64"/>
      </top>
      <bottom/>
      <diagonal/>
    </border>
    <border>
      <left style="thin">
        <color indexed="64"/>
      </left>
      <right style="thin">
        <color indexed="64"/>
      </right>
      <top style="medium">
        <color indexed="64"/>
      </top>
      <bottom/>
      <diagonal/>
    </border>
    <border>
      <left/>
      <right style="thin">
        <color rgb="FF000000"/>
      </right>
      <top style="thin">
        <color rgb="FF000000"/>
      </top>
      <bottom style="thin">
        <color rgb="FF000000"/>
      </bottom>
      <diagonal/>
    </border>
    <border diagonalDown="1">
      <left style="medium">
        <color indexed="64"/>
      </left>
      <right/>
      <top style="medium">
        <color indexed="64"/>
      </top>
      <bottom style="thin">
        <color indexed="64"/>
      </bottom>
      <diagonal style="medium">
        <color indexed="64"/>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diagonalDown="1">
      <left style="medium">
        <color indexed="64"/>
      </left>
      <right style="medium">
        <color indexed="64"/>
      </right>
      <top style="thin">
        <color indexed="64"/>
      </top>
      <bottom style="thin">
        <color indexed="64"/>
      </bottom>
      <diagonal style="thin">
        <color indexed="64"/>
      </diagonal>
    </border>
    <border>
      <left style="medium">
        <color indexed="64"/>
      </left>
      <right style="medium">
        <color indexed="64"/>
      </right>
      <top style="thin">
        <color indexed="64"/>
      </top>
      <bottom style="medium">
        <color indexed="64"/>
      </bottom>
      <diagonal/>
    </border>
    <border diagonalUp="1">
      <left style="medium">
        <color indexed="64"/>
      </left>
      <right style="thin">
        <color indexed="64"/>
      </right>
      <top style="medium">
        <color indexed="64"/>
      </top>
      <bottom style="thin">
        <color indexed="64"/>
      </bottom>
      <diagonal style="thin">
        <color indexed="64"/>
      </diagonal>
    </border>
    <border diagonalUp="1">
      <left style="medium">
        <color indexed="64"/>
      </left>
      <right style="thin">
        <color indexed="64"/>
      </right>
      <top style="thin">
        <color indexed="64"/>
      </top>
      <bottom style="thin">
        <color indexed="64"/>
      </bottom>
      <diagonal style="thin">
        <color indexed="64"/>
      </diagonal>
    </border>
  </borders>
  <cellStyleXfs count="26">
    <xf numFmtId="0" fontId="0" fillId="0" borderId="0"/>
    <xf numFmtId="164" fontId="14" fillId="0" borderId="0"/>
    <xf numFmtId="0" fontId="15" fillId="0" borderId="0">
      <alignment horizontal="center"/>
    </xf>
    <xf numFmtId="0" fontId="15" fillId="0" borderId="0">
      <alignment horizontal="center" textRotation="90"/>
    </xf>
    <xf numFmtId="0" fontId="16" fillId="0" borderId="0"/>
    <xf numFmtId="165" fontId="16" fillId="0" borderId="0"/>
    <xf numFmtId="0" fontId="25" fillId="0" borderId="0"/>
    <xf numFmtId="0" fontId="11" fillId="0" borderId="0"/>
    <xf numFmtId="164" fontId="14" fillId="0" borderId="0"/>
    <xf numFmtId="0" fontId="9" fillId="0" borderId="0"/>
    <xf numFmtId="0" fontId="9" fillId="0" borderId="0"/>
    <xf numFmtId="0" fontId="7" fillId="0" borderId="0"/>
    <xf numFmtId="0" fontId="102" fillId="0" borderId="0"/>
    <xf numFmtId="0" fontId="5" fillId="0" borderId="0"/>
    <xf numFmtId="0" fontId="5" fillId="0" borderId="0"/>
    <xf numFmtId="0" fontId="5" fillId="0" borderId="0"/>
    <xf numFmtId="0" fontId="5" fillId="0" borderId="0"/>
    <xf numFmtId="0" fontId="2" fillId="0" borderId="0"/>
    <xf numFmtId="0" fontId="2" fillId="0" borderId="0"/>
    <xf numFmtId="0" fontId="2" fillId="0" borderId="0"/>
    <xf numFmtId="0" fontId="2" fillId="0" borderId="0"/>
    <xf numFmtId="0" fontId="42" fillId="0" borderId="0"/>
    <xf numFmtId="0" fontId="2" fillId="0" borderId="0"/>
    <xf numFmtId="0" fontId="2" fillId="0" borderId="0"/>
    <xf numFmtId="0" fontId="2" fillId="0" borderId="0"/>
    <xf numFmtId="0" fontId="2" fillId="0" borderId="0"/>
  </cellStyleXfs>
  <cellXfs count="1162">
    <xf numFmtId="0" fontId="0" fillId="0" borderId="0" xfId="0"/>
    <xf numFmtId="0" fontId="0" fillId="0" borderId="0" xfId="0" applyBorder="1"/>
    <xf numFmtId="0" fontId="0" fillId="0" borderId="26" xfId="0" applyBorder="1"/>
    <xf numFmtId="0" fontId="0" fillId="0" borderId="10" xfId="0" applyBorder="1"/>
    <xf numFmtId="0" fontId="0" fillId="0" borderId="0" xfId="0"/>
    <xf numFmtId="0" fontId="0" fillId="0" borderId="34" xfId="0" applyBorder="1"/>
    <xf numFmtId="0" fontId="0" fillId="0" borderId="8" xfId="0" applyBorder="1"/>
    <xf numFmtId="0" fontId="0" fillId="0" borderId="0" xfId="0"/>
    <xf numFmtId="0" fontId="0" fillId="0" borderId="7" xfId="0" applyBorder="1"/>
    <xf numFmtId="0" fontId="0" fillId="0" borderId="11" xfId="0" applyBorder="1"/>
    <xf numFmtId="0" fontId="0" fillId="0" borderId="9" xfId="0" applyBorder="1"/>
    <xf numFmtId="0" fontId="0" fillId="0" borderId="0" xfId="0" applyBorder="1" applyAlignment="1">
      <alignment horizontal="center"/>
    </xf>
    <xf numFmtId="0" fontId="38" fillId="0" borderId="2" xfId="0" applyFont="1" applyBorder="1" applyAlignment="1">
      <alignment horizontal="center"/>
    </xf>
    <xf numFmtId="0" fontId="38" fillId="0" borderId="0" xfId="0" applyFont="1"/>
    <xf numFmtId="164" fontId="38" fillId="0" borderId="2" xfId="1" applyFont="1" applyBorder="1" applyAlignment="1">
      <alignment horizontal="center" vertical="center"/>
    </xf>
    <xf numFmtId="0" fontId="38" fillId="0" borderId="2" xfId="0" applyFont="1" applyBorder="1"/>
    <xf numFmtId="164" fontId="41" fillId="0" borderId="2" xfId="1" applyFont="1" applyBorder="1" applyAlignment="1">
      <alignment horizontal="center" vertical="center"/>
    </xf>
    <xf numFmtId="0" fontId="38" fillId="0" borderId="0" xfId="0" applyFont="1" applyAlignment="1">
      <alignment wrapText="1"/>
    </xf>
    <xf numFmtId="0" fontId="38" fillId="0" borderId="0" xfId="0" applyFont="1" applyAlignment="1">
      <alignment horizontal="center"/>
    </xf>
    <xf numFmtId="0" fontId="0" fillId="18" borderId="42" xfId="0" applyFill="1" applyBorder="1"/>
    <xf numFmtId="0" fontId="0" fillId="18" borderId="38" xfId="0" applyFill="1" applyBorder="1"/>
    <xf numFmtId="0" fontId="22" fillId="14" borderId="40" xfId="0" applyFont="1" applyFill="1" applyBorder="1"/>
    <xf numFmtId="0" fontId="38" fillId="0" borderId="0" xfId="0" applyFont="1" applyAlignment="1">
      <alignment vertical="center" wrapText="1"/>
    </xf>
    <xf numFmtId="0" fontId="32" fillId="0" borderId="0" xfId="0" applyFont="1"/>
    <xf numFmtId="0" fontId="22" fillId="20" borderId="40" xfId="0" applyFont="1" applyFill="1" applyBorder="1"/>
    <xf numFmtId="0" fontId="0" fillId="0" borderId="12" xfId="0" applyBorder="1"/>
    <xf numFmtId="0" fontId="22" fillId="0" borderId="0" xfId="0" applyFont="1"/>
    <xf numFmtId="164" fontId="38" fillId="0" borderId="5" xfId="1" applyFont="1" applyBorder="1" applyAlignment="1">
      <alignment horizontal="center" vertical="center"/>
    </xf>
    <xf numFmtId="164" fontId="41" fillId="0" borderId="5" xfId="1" applyFont="1" applyBorder="1" applyAlignment="1">
      <alignment horizontal="center" vertical="center"/>
    </xf>
    <xf numFmtId="0" fontId="0" fillId="0" borderId="0" xfId="0"/>
    <xf numFmtId="0" fontId="38" fillId="0" borderId="0" xfId="0" applyFont="1" applyFill="1" applyAlignment="1">
      <alignment horizontal="center"/>
    </xf>
    <xf numFmtId="0" fontId="0" fillId="0" borderId="0" xfId="0"/>
    <xf numFmtId="0" fontId="0" fillId="0" borderId="0" xfId="0"/>
    <xf numFmtId="0" fontId="0" fillId="0" borderId="0" xfId="0" applyBorder="1" applyProtection="1">
      <protection locked="0"/>
    </xf>
    <xf numFmtId="0" fontId="26" fillId="0" borderId="0" xfId="0" applyFont="1" applyBorder="1" applyAlignment="1" applyProtection="1">
      <alignment vertical="center" wrapText="1"/>
      <protection locked="0"/>
    </xf>
    <xf numFmtId="0" fontId="26" fillId="0" borderId="0" xfId="0" applyFont="1" applyBorder="1" applyAlignment="1" applyProtection="1">
      <alignment horizontal="left"/>
      <protection locked="0"/>
    </xf>
    <xf numFmtId="0" fontId="27" fillId="0" borderId="0" xfId="0" applyFont="1" applyBorder="1" applyAlignment="1" applyProtection="1">
      <alignment horizontal="center" vertical="center" wrapText="1"/>
      <protection locked="0"/>
    </xf>
    <xf numFmtId="164" fontId="26" fillId="0" borderId="0" xfId="1" applyFont="1" applyBorder="1" applyAlignment="1" applyProtection="1">
      <alignment horizontal="left" vertical="center" wrapText="1"/>
      <protection locked="0"/>
    </xf>
    <xf numFmtId="0" fontId="46" fillId="0" borderId="0" xfId="0" applyFont="1"/>
    <xf numFmtId="0" fontId="23" fillId="0" borderId="0" xfId="0" applyFont="1"/>
    <xf numFmtId="0" fontId="0" fillId="0" borderId="0" xfId="0" applyAlignment="1">
      <alignment horizontal="left"/>
    </xf>
    <xf numFmtId="0" fontId="22" fillId="13" borderId="13" xfId="0" applyFont="1" applyFill="1" applyBorder="1"/>
    <xf numFmtId="0" fontId="45" fillId="0" borderId="2" xfId="0" applyFont="1" applyBorder="1"/>
    <xf numFmtId="164" fontId="30" fillId="0" borderId="2" xfId="0" applyNumberFormat="1" applyFont="1" applyFill="1" applyBorder="1" applyAlignment="1">
      <alignment horizontal="center" wrapText="1"/>
    </xf>
    <xf numFmtId="0" fontId="48" fillId="0" borderId="2" xfId="0" applyFont="1" applyFill="1" applyBorder="1" applyAlignment="1">
      <alignment horizontal="center" vertical="center" wrapText="1"/>
    </xf>
    <xf numFmtId="0" fontId="49" fillId="0" borderId="2" xfId="0" applyFont="1" applyFill="1" applyBorder="1" applyAlignment="1">
      <alignment horizontal="center" vertical="center" textRotation="90" wrapText="1"/>
    </xf>
    <xf numFmtId="0" fontId="30" fillId="12" borderId="2" xfId="0" applyFont="1" applyFill="1" applyBorder="1" applyAlignment="1">
      <alignment horizontal="center" vertical="center" textRotation="90"/>
    </xf>
    <xf numFmtId="0" fontId="30" fillId="19" borderId="2" xfId="0" applyFont="1" applyFill="1" applyBorder="1" applyAlignment="1">
      <alignment horizontal="center" vertical="center" textRotation="90"/>
    </xf>
    <xf numFmtId="0" fontId="30" fillId="6" borderId="2" xfId="0" applyFont="1" applyFill="1" applyBorder="1" applyAlignment="1">
      <alignment horizontal="center" wrapText="1"/>
    </xf>
    <xf numFmtId="0" fontId="30" fillId="6" borderId="2" xfId="0" applyFont="1" applyFill="1" applyBorder="1" applyAlignment="1">
      <alignment horizontal="center"/>
    </xf>
    <xf numFmtId="0" fontId="30" fillId="6" borderId="13" xfId="0" applyFont="1" applyFill="1" applyBorder="1" applyAlignment="1">
      <alignment horizontal="center"/>
    </xf>
    <xf numFmtId="164" fontId="45" fillId="19" borderId="2" xfId="0" applyNumberFormat="1" applyFont="1" applyFill="1" applyBorder="1" applyAlignment="1">
      <alignment horizontal="center"/>
    </xf>
    <xf numFmtId="0" fontId="45" fillId="18" borderId="13" xfId="0" applyFont="1" applyFill="1" applyBorder="1" applyAlignment="1">
      <alignment wrapText="1"/>
    </xf>
    <xf numFmtId="164" fontId="45" fillId="18" borderId="5" xfId="0" applyNumberFormat="1" applyFont="1" applyFill="1" applyBorder="1" applyAlignment="1">
      <alignment horizontal="center"/>
    </xf>
    <xf numFmtId="164" fontId="45" fillId="18" borderId="2" xfId="1" applyFont="1" applyFill="1" applyBorder="1" applyAlignment="1">
      <alignment horizontal="center" vertical="center"/>
    </xf>
    <xf numFmtId="0" fontId="45" fillId="0" borderId="2" xfId="0" applyFont="1" applyBorder="1" applyAlignment="1">
      <alignment horizontal="center" vertical="center"/>
    </xf>
    <xf numFmtId="164" fontId="45" fillId="19" borderId="5" xfId="1" applyFont="1" applyFill="1" applyBorder="1" applyAlignment="1">
      <alignment horizontal="center"/>
    </xf>
    <xf numFmtId="164" fontId="45" fillId="0" borderId="2" xfId="1" applyFont="1" applyFill="1" applyBorder="1" applyAlignment="1">
      <alignment horizontal="center" vertical="center" wrapText="1"/>
    </xf>
    <xf numFmtId="164" fontId="45" fillId="8" borderId="73" xfId="1" applyFont="1" applyFill="1" applyBorder="1" applyAlignment="1">
      <alignment horizontal="left" wrapText="1"/>
    </xf>
    <xf numFmtId="0" fontId="45" fillId="0" borderId="2" xfId="0" applyFont="1" applyBorder="1" applyAlignment="1">
      <alignment horizontal="center"/>
    </xf>
    <xf numFmtId="164" fontId="30" fillId="12" borderId="2" xfId="1" applyFont="1" applyFill="1" applyBorder="1" applyAlignment="1">
      <alignment horizontal="center" vertical="center"/>
    </xf>
    <xf numFmtId="164" fontId="30" fillId="0" borderId="2" xfId="1" applyFont="1" applyBorder="1" applyAlignment="1">
      <alignment horizontal="center" vertical="center"/>
    </xf>
    <xf numFmtId="164" fontId="45" fillId="5" borderId="73" xfId="1" applyFont="1" applyFill="1" applyBorder="1" applyAlignment="1">
      <alignment horizontal="left" wrapText="1"/>
    </xf>
    <xf numFmtId="0" fontId="45" fillId="17" borderId="0" xfId="0" applyFont="1" applyFill="1"/>
    <xf numFmtId="164" fontId="45" fillId="7" borderId="73" xfId="1" applyFont="1" applyFill="1" applyBorder="1" applyAlignment="1">
      <alignment horizontal="left" wrapText="1"/>
    </xf>
    <xf numFmtId="164" fontId="50" fillId="12" borderId="2" xfId="1" applyFont="1" applyFill="1" applyBorder="1" applyAlignment="1">
      <alignment horizontal="center" vertical="center"/>
    </xf>
    <xf numFmtId="0" fontId="45" fillId="17" borderId="5" xfId="0" applyFont="1" applyFill="1" applyBorder="1"/>
    <xf numFmtId="0" fontId="45" fillId="17" borderId="0" xfId="0" applyFont="1" applyFill="1" applyBorder="1"/>
    <xf numFmtId="164" fontId="45" fillId="10" borderId="73" xfId="1" applyFont="1" applyFill="1" applyBorder="1" applyAlignment="1">
      <alignment horizontal="left" wrapText="1"/>
    </xf>
    <xf numFmtId="0" fontId="45" fillId="7" borderId="0" xfId="0" applyFont="1" applyFill="1"/>
    <xf numFmtId="0" fontId="45" fillId="7" borderId="5" xfId="0" applyFont="1" applyFill="1" applyBorder="1"/>
    <xf numFmtId="0" fontId="45" fillId="11" borderId="5" xfId="0" applyFont="1" applyFill="1" applyBorder="1" applyAlignment="1">
      <alignment wrapText="1"/>
    </xf>
    <xf numFmtId="164" fontId="45" fillId="0" borderId="5" xfId="1" applyFont="1" applyFill="1" applyBorder="1" applyAlignment="1">
      <alignment horizontal="left" wrapText="1"/>
    </xf>
    <xf numFmtId="164" fontId="30" fillId="0" borderId="2" xfId="1" applyFont="1" applyFill="1" applyBorder="1" applyAlignment="1">
      <alignment horizontal="center" vertical="center"/>
    </xf>
    <xf numFmtId="0" fontId="51" fillId="13" borderId="34" xfId="0" applyFont="1" applyFill="1" applyBorder="1" applyAlignment="1">
      <alignment vertical="center" wrapText="1"/>
    </xf>
    <xf numFmtId="0" fontId="51" fillId="13" borderId="8" xfId="0" applyFont="1" applyFill="1" applyBorder="1" applyAlignment="1">
      <alignment vertical="center" wrapText="1"/>
    </xf>
    <xf numFmtId="0" fontId="51" fillId="17" borderId="26" xfId="0" applyFont="1" applyFill="1" applyBorder="1" applyAlignment="1">
      <alignment vertical="center" wrapText="1"/>
    </xf>
    <xf numFmtId="0" fontId="51" fillId="17" borderId="10" xfId="0" applyFont="1" applyFill="1" applyBorder="1" applyAlignment="1">
      <alignment vertical="center" wrapText="1"/>
    </xf>
    <xf numFmtId="0" fontId="52" fillId="0" borderId="0" xfId="0" applyFont="1" applyBorder="1" applyAlignment="1" applyProtection="1">
      <alignment vertical="center"/>
      <protection locked="0"/>
    </xf>
    <xf numFmtId="0" fontId="45" fillId="0" borderId="0" xfId="0" applyFont="1" applyFill="1"/>
    <xf numFmtId="164" fontId="30" fillId="8" borderId="73" xfId="1" applyFont="1" applyFill="1" applyBorder="1" applyAlignment="1">
      <alignment horizontal="left" wrapText="1"/>
    </xf>
    <xf numFmtId="164" fontId="30" fillId="5" borderId="73" xfId="1" applyFont="1" applyFill="1" applyBorder="1" applyAlignment="1">
      <alignment horizontal="left" wrapText="1"/>
    </xf>
    <xf numFmtId="164" fontId="30" fillId="7" borderId="73" xfId="1" applyFont="1" applyFill="1" applyBorder="1" applyAlignment="1">
      <alignment horizontal="left" wrapText="1"/>
    </xf>
    <xf numFmtId="0" fontId="30" fillId="22" borderId="5" xfId="0" applyFont="1" applyFill="1" applyBorder="1" applyAlignment="1">
      <alignment wrapText="1"/>
    </xf>
    <xf numFmtId="164" fontId="30" fillId="16" borderId="5" xfId="1" applyFont="1" applyFill="1" applyBorder="1" applyAlignment="1">
      <alignment horizontal="left" wrapText="1"/>
    </xf>
    <xf numFmtId="0" fontId="30" fillId="14" borderId="0" xfId="0" applyFont="1" applyFill="1"/>
    <xf numFmtId="0" fontId="0" fillId="12" borderId="38" xfId="0" applyFill="1" applyBorder="1" applyAlignment="1">
      <alignment horizontal="left"/>
    </xf>
    <xf numFmtId="0" fontId="9" fillId="0" borderId="0" xfId="9"/>
    <xf numFmtId="0" fontId="29" fillId="0" borderId="0" xfId="9" applyFont="1" applyAlignment="1">
      <alignment horizontal="right" vertical="center"/>
    </xf>
    <xf numFmtId="0" fontId="43" fillId="0" borderId="0" xfId="9" applyFont="1" applyAlignment="1">
      <alignment vertical="top" wrapText="1"/>
    </xf>
    <xf numFmtId="0" fontId="43" fillId="0" borderId="0" xfId="9" applyFont="1" applyAlignment="1">
      <alignment horizontal="center" vertical="center" wrapText="1"/>
    </xf>
    <xf numFmtId="0" fontId="43" fillId="0" borderId="5" xfId="9" applyFont="1" applyBorder="1" applyAlignment="1">
      <alignment horizontal="right" vertical="top" wrapText="1"/>
    </xf>
    <xf numFmtId="0" fontId="43" fillId="0" borderId="20" xfId="9" applyFont="1" applyBorder="1" applyAlignment="1">
      <alignment horizontal="center" vertical="center" wrapText="1"/>
    </xf>
    <xf numFmtId="0" fontId="9" fillId="0" borderId="78" xfId="9" applyBorder="1" applyAlignment="1">
      <alignment horizontal="center" vertical="center"/>
    </xf>
    <xf numFmtId="0" fontId="9" fillId="0" borderId="2" xfId="9" applyBorder="1" applyAlignment="1">
      <alignment horizontal="center" vertical="center"/>
    </xf>
    <xf numFmtId="0" fontId="9" fillId="0" borderId="79" xfId="9" applyBorder="1" applyAlignment="1">
      <alignment horizontal="center" vertical="center"/>
    </xf>
    <xf numFmtId="0" fontId="9" fillId="0" borderId="13" xfId="9" applyBorder="1" applyAlignment="1">
      <alignment horizontal="center" vertical="center"/>
    </xf>
    <xf numFmtId="0" fontId="9" fillId="0" borderId="5" xfId="9" applyBorder="1" applyAlignment="1">
      <alignment horizontal="center" vertical="center"/>
    </xf>
    <xf numFmtId="0" fontId="50" fillId="12" borderId="80" xfId="9" applyFont="1" applyFill="1" applyBorder="1" applyAlignment="1">
      <alignment vertical="top" wrapText="1"/>
    </xf>
    <xf numFmtId="0" fontId="61" fillId="12" borderId="2" xfId="9" applyFont="1" applyFill="1" applyBorder="1" applyAlignment="1">
      <alignment horizontal="center" vertical="center" wrapText="1"/>
    </xf>
    <xf numFmtId="0" fontId="50" fillId="12" borderId="5" xfId="9" applyFont="1" applyFill="1" applyBorder="1" applyAlignment="1">
      <alignment vertical="top" wrapText="1"/>
    </xf>
    <xf numFmtId="0" fontId="50" fillId="12" borderId="20" xfId="9" applyFont="1" applyFill="1" applyBorder="1" applyAlignment="1">
      <alignment horizontal="center" vertical="center" wrapText="1"/>
    </xf>
    <xf numFmtId="0" fontId="50" fillId="12" borderId="78" xfId="9" applyFont="1" applyFill="1" applyBorder="1" applyAlignment="1">
      <alignment horizontal="center" vertical="center" wrapText="1"/>
    </xf>
    <xf numFmtId="0" fontId="50" fillId="0" borderId="0" xfId="9" applyFont="1" applyAlignment="1">
      <alignment vertical="top" wrapText="1"/>
    </xf>
    <xf numFmtId="0" fontId="9" fillId="6" borderId="80" xfId="9" applyFill="1" applyBorder="1"/>
    <xf numFmtId="0" fontId="29" fillId="6" borderId="2" xfId="9" applyFont="1" applyFill="1" applyBorder="1" applyAlignment="1">
      <alignment horizontal="right" vertical="center"/>
    </xf>
    <xf numFmtId="0" fontId="29" fillId="6" borderId="2" xfId="9" applyFont="1" applyFill="1" applyBorder="1" applyAlignment="1">
      <alignment vertical="center" wrapText="1"/>
    </xf>
    <xf numFmtId="0" fontId="29" fillId="6" borderId="13" xfId="9" applyFont="1" applyFill="1" applyBorder="1" applyAlignment="1">
      <alignment horizontal="center" vertical="center" wrapText="1"/>
    </xf>
    <xf numFmtId="0" fontId="9" fillId="28" borderId="80" xfId="9" applyFill="1" applyBorder="1"/>
    <xf numFmtId="0" fontId="29" fillId="28" borderId="2" xfId="9" applyFont="1" applyFill="1" applyBorder="1" applyAlignment="1">
      <alignment horizontal="right" vertical="center"/>
    </xf>
    <xf numFmtId="0" fontId="28" fillId="28" borderId="2" xfId="9" applyFont="1" applyFill="1" applyBorder="1" applyAlignment="1">
      <alignment horizontal="left" vertical="center"/>
    </xf>
    <xf numFmtId="0" fontId="28" fillId="28" borderId="13" xfId="9" applyFont="1" applyFill="1" applyBorder="1" applyAlignment="1">
      <alignment horizontal="center" vertical="center"/>
    </xf>
    <xf numFmtId="0" fontId="9" fillId="28" borderId="78" xfId="9" applyFill="1" applyBorder="1" applyAlignment="1">
      <alignment horizontal="center" vertical="center"/>
    </xf>
    <xf numFmtId="0" fontId="9" fillId="29" borderId="80" xfId="9" applyFill="1" applyBorder="1"/>
    <xf numFmtId="0" fontId="29" fillId="22" borderId="2" xfId="9" applyFont="1" applyFill="1" applyBorder="1" applyAlignment="1">
      <alignment horizontal="center" vertical="center"/>
    </xf>
    <xf numFmtId="0" fontId="29" fillId="29" borderId="2" xfId="9" applyFont="1" applyFill="1" applyBorder="1" applyAlignment="1">
      <alignment vertical="center" wrapText="1"/>
    </xf>
    <xf numFmtId="0" fontId="29" fillId="29" borderId="13" xfId="9" applyFont="1" applyFill="1" applyBorder="1" applyAlignment="1">
      <alignment horizontal="center" vertical="center" wrapText="1"/>
    </xf>
    <xf numFmtId="0" fontId="63" fillId="30" borderId="2" xfId="9" applyFont="1" applyFill="1" applyBorder="1" applyAlignment="1">
      <alignment horizontal="center" vertical="center"/>
    </xf>
    <xf numFmtId="0" fontId="29" fillId="29" borderId="5" xfId="9" applyFont="1" applyFill="1" applyBorder="1" applyAlignment="1">
      <alignment vertical="center" wrapText="1"/>
    </xf>
    <xf numFmtId="0" fontId="29" fillId="31" borderId="2" xfId="9" applyFont="1" applyFill="1" applyBorder="1" applyAlignment="1">
      <alignment horizontal="center" vertical="center"/>
    </xf>
    <xf numFmtId="0" fontId="29" fillId="17" borderId="2" xfId="9" applyFont="1" applyFill="1" applyBorder="1" applyAlignment="1">
      <alignment horizontal="center" vertical="center"/>
    </xf>
    <xf numFmtId="0" fontId="9" fillId="28" borderId="80" xfId="9" applyFill="1" applyBorder="1" applyAlignment="1">
      <alignment horizontal="right" vertical="top" indent="1"/>
    </xf>
    <xf numFmtId="0" fontId="9" fillId="28" borderId="5" xfId="9" applyFill="1" applyBorder="1" applyAlignment="1">
      <alignment horizontal="left" vertical="top" wrapText="1"/>
    </xf>
    <xf numFmtId="0" fontId="9" fillId="28" borderId="20" xfId="9" applyFill="1" applyBorder="1" applyAlignment="1">
      <alignment horizontal="center" vertical="center" wrapText="1"/>
    </xf>
    <xf numFmtId="0" fontId="9" fillId="0" borderId="0" xfId="9" applyAlignment="1">
      <alignment horizontal="right" vertical="top" indent="1"/>
    </xf>
    <xf numFmtId="0" fontId="25" fillId="28" borderId="2" xfId="9" applyFont="1" applyFill="1" applyBorder="1" applyAlignment="1">
      <alignment vertical="center" wrapText="1"/>
    </xf>
    <xf numFmtId="0" fontId="25" fillId="28" borderId="13" xfId="9" applyFont="1" applyFill="1" applyBorder="1" applyAlignment="1">
      <alignment horizontal="center" vertical="center" wrapText="1"/>
    </xf>
    <xf numFmtId="0" fontId="9" fillId="29" borderId="81" xfId="9" applyFill="1" applyBorder="1"/>
    <xf numFmtId="0" fontId="9" fillId="0" borderId="0" xfId="9" applyAlignment="1">
      <alignment textRotation="90" wrapText="1"/>
    </xf>
    <xf numFmtId="0" fontId="28" fillId="0" borderId="0" xfId="9" applyFont="1" applyAlignment="1">
      <alignment horizontal="center" vertical="center"/>
    </xf>
    <xf numFmtId="0" fontId="28" fillId="0" borderId="2" xfId="9" applyFont="1" applyBorder="1" applyAlignment="1">
      <alignment horizontal="center" vertical="center"/>
    </xf>
    <xf numFmtId="0" fontId="28" fillId="0" borderId="49" xfId="9" applyFont="1" applyBorder="1" applyAlignment="1">
      <alignment horizontal="center" vertical="center"/>
    </xf>
    <xf numFmtId="0" fontId="9" fillId="0" borderId="16" xfId="9" applyBorder="1" applyAlignment="1">
      <alignment horizontal="left" vertical="center"/>
    </xf>
    <xf numFmtId="0" fontId="9" fillId="0" borderId="0" xfId="9" applyAlignment="1">
      <alignment horizontal="center" vertical="center"/>
    </xf>
    <xf numFmtId="0" fontId="28" fillId="0" borderId="50" xfId="9" applyFont="1" applyBorder="1" applyAlignment="1">
      <alignment horizontal="left" vertical="center"/>
    </xf>
    <xf numFmtId="0" fontId="9" fillId="0" borderId="0" xfId="9" applyAlignment="1">
      <alignment horizontal="left" vertical="center"/>
    </xf>
    <xf numFmtId="0" fontId="28" fillId="0" borderId="49" xfId="9" applyFont="1" applyBorder="1" applyAlignment="1">
      <alignment horizontal="left" vertical="center" wrapText="1"/>
    </xf>
    <xf numFmtId="0" fontId="9" fillId="0" borderId="2" xfId="9" applyBorder="1" applyAlignment="1">
      <alignment horizontal="left" vertical="center" wrapText="1"/>
    </xf>
    <xf numFmtId="0" fontId="9" fillId="0" borderId="0" xfId="9" applyAlignment="1">
      <alignment horizontal="left" vertical="center" wrapText="1"/>
    </xf>
    <xf numFmtId="0" fontId="9" fillId="0" borderId="5" xfId="9" applyBorder="1" applyAlignment="1">
      <alignment horizontal="left" vertical="center" wrapText="1"/>
    </xf>
    <xf numFmtId="0" fontId="9" fillId="0" borderId="20" xfId="9" applyBorder="1" applyAlignment="1">
      <alignment horizontal="left" vertical="center" wrapText="1"/>
    </xf>
    <xf numFmtId="0" fontId="28" fillId="0" borderId="23" xfId="9" applyFont="1" applyBorder="1" applyAlignment="1">
      <alignment horizontal="center" vertical="center"/>
    </xf>
    <xf numFmtId="0" fontId="9" fillId="0" borderId="23" xfId="9" applyBorder="1" applyAlignment="1">
      <alignment horizontal="left" vertical="center" wrapText="1"/>
    </xf>
    <xf numFmtId="0" fontId="9" fillId="0" borderId="23" xfId="9" applyBorder="1" applyAlignment="1">
      <alignment horizontal="center" vertical="center"/>
    </xf>
    <xf numFmtId="0" fontId="28" fillId="0" borderId="25" xfId="9" applyFont="1" applyBorder="1" applyAlignment="1">
      <alignment horizontal="center" vertical="center"/>
    </xf>
    <xf numFmtId="0" fontId="9" fillId="0" borderId="25" xfId="9" applyBorder="1" applyAlignment="1">
      <alignment horizontal="center" vertical="center"/>
    </xf>
    <xf numFmtId="0" fontId="67" fillId="0" borderId="50" xfId="9" applyFont="1" applyBorder="1" applyAlignment="1">
      <alignment horizontal="center" vertical="center"/>
    </xf>
    <xf numFmtId="0" fontId="66" fillId="0" borderId="15" xfId="9" applyFont="1" applyBorder="1" applyAlignment="1">
      <alignment horizontal="center" vertical="center"/>
    </xf>
    <xf numFmtId="0" fontId="67" fillId="0" borderId="16" xfId="9" applyFont="1" applyBorder="1" applyAlignment="1">
      <alignment horizontal="center" vertical="center"/>
    </xf>
    <xf numFmtId="0" fontId="66" fillId="0" borderId="17" xfId="9" applyFont="1" applyBorder="1" applyAlignment="1">
      <alignment horizontal="center" vertical="center"/>
    </xf>
    <xf numFmtId="0" fontId="67" fillId="0" borderId="19" xfId="9" applyFont="1" applyBorder="1" applyAlignment="1">
      <alignment horizontal="center" vertical="center"/>
    </xf>
    <xf numFmtId="0" fontId="66" fillId="0" borderId="48" xfId="9" applyFont="1" applyBorder="1" applyAlignment="1">
      <alignment horizontal="center" vertical="center"/>
    </xf>
    <xf numFmtId="0" fontId="66" fillId="0" borderId="50" xfId="9" applyFont="1" applyBorder="1" applyAlignment="1">
      <alignment horizontal="center" vertical="center"/>
    </xf>
    <xf numFmtId="0" fontId="9" fillId="0" borderId="2" xfId="9" applyBorder="1" applyAlignment="1">
      <alignment horizontal="left" textRotation="45" wrapText="1"/>
    </xf>
    <xf numFmtId="0" fontId="9" fillId="0" borderId="23" xfId="9" applyBorder="1" applyAlignment="1">
      <alignment horizontal="left" textRotation="45" wrapText="1"/>
    </xf>
    <xf numFmtId="0" fontId="9" fillId="0" borderId="25" xfId="9" applyBorder="1" applyAlignment="1">
      <alignment horizontal="left" textRotation="45" wrapText="1"/>
    </xf>
    <xf numFmtId="0" fontId="66" fillId="0" borderId="49" xfId="9" applyFont="1" applyBorder="1" applyAlignment="1">
      <alignment horizontal="center" textRotation="45" wrapText="1"/>
    </xf>
    <xf numFmtId="0" fontId="67" fillId="0" borderId="5" xfId="9" applyFont="1" applyBorder="1" applyAlignment="1">
      <alignment horizontal="left" textRotation="45" wrapText="1"/>
    </xf>
    <xf numFmtId="0" fontId="67" fillId="0" borderId="63" xfId="9" applyFont="1" applyBorder="1" applyAlignment="1">
      <alignment horizontal="left" textRotation="45" wrapText="1"/>
    </xf>
    <xf numFmtId="164" fontId="39" fillId="0" borderId="2" xfId="1" applyFont="1" applyFill="1" applyBorder="1" applyAlignment="1">
      <alignment horizontal="center" vertical="center"/>
    </xf>
    <xf numFmtId="164" fontId="40" fillId="0" borderId="2" xfId="1" applyFont="1" applyFill="1" applyBorder="1" applyAlignment="1">
      <alignment horizontal="center" vertical="center"/>
    </xf>
    <xf numFmtId="0" fontId="0" fillId="0" borderId="0" xfId="0"/>
    <xf numFmtId="164" fontId="17" fillId="0" borderId="70" xfId="1" applyFont="1" applyFill="1" applyBorder="1" applyAlignment="1">
      <alignment horizontal="center" vertical="center"/>
    </xf>
    <xf numFmtId="164" fontId="34" fillId="2" borderId="52" xfId="1" applyFont="1" applyFill="1" applyBorder="1" applyAlignment="1">
      <alignment horizontal="center" vertical="center" textRotation="90"/>
    </xf>
    <xf numFmtId="164" fontId="34" fillId="2" borderId="53" xfId="1" applyFont="1" applyFill="1" applyBorder="1" applyAlignment="1">
      <alignment horizontal="center" vertical="center" textRotation="90" wrapText="1"/>
    </xf>
    <xf numFmtId="0" fontId="0" fillId="0" borderId="69" xfId="0" applyNumberFormat="1" applyBorder="1" applyAlignment="1" applyProtection="1">
      <alignment horizontal="center"/>
    </xf>
    <xf numFmtId="164" fontId="42" fillId="3" borderId="1" xfId="1" applyFont="1" applyFill="1" applyBorder="1" applyAlignment="1">
      <alignment horizontal="left" textRotation="90" wrapText="1"/>
    </xf>
    <xf numFmtId="164" fontId="0" fillId="0" borderId="0" xfId="1" applyFont="1" applyAlignment="1">
      <alignment horizontal="center"/>
    </xf>
    <xf numFmtId="164" fontId="20" fillId="14" borderId="55" xfId="1" applyFont="1" applyFill="1" applyBorder="1" applyAlignment="1" applyProtection="1">
      <alignment vertical="center"/>
      <protection locked="0"/>
    </xf>
    <xf numFmtId="164" fontId="0" fillId="0" borderId="4" xfId="1" applyFont="1" applyBorder="1" applyAlignment="1">
      <alignment horizontal="center"/>
    </xf>
    <xf numFmtId="164" fontId="0" fillId="0" borderId="22" xfId="1" applyFont="1" applyBorder="1" applyAlignment="1">
      <alignment horizontal="center"/>
    </xf>
    <xf numFmtId="164" fontId="20" fillId="14" borderId="56" xfId="1" applyFont="1" applyFill="1" applyBorder="1" applyAlignment="1" applyProtection="1">
      <alignment vertical="center"/>
      <protection locked="0"/>
    </xf>
    <xf numFmtId="164" fontId="20" fillId="11" borderId="0" xfId="1" applyFont="1" applyFill="1" applyBorder="1" applyAlignment="1">
      <alignment horizontal="center" vertical="center"/>
    </xf>
    <xf numFmtId="0" fontId="0" fillId="11" borderId="0" xfId="0" applyFill="1"/>
    <xf numFmtId="164" fontId="20" fillId="15" borderId="0" xfId="1" applyFont="1" applyFill="1" applyBorder="1" applyAlignment="1">
      <alignment vertical="center"/>
    </xf>
    <xf numFmtId="0" fontId="0" fillId="11" borderId="0" xfId="0" applyFill="1" applyBorder="1"/>
    <xf numFmtId="0" fontId="69" fillId="17" borderId="76" xfId="9" applyFont="1" applyFill="1" applyBorder="1" applyAlignment="1">
      <alignment horizontal="center" textRotation="90" wrapText="1"/>
    </xf>
    <xf numFmtId="0" fontId="69" fillId="17" borderId="23" xfId="9" applyFont="1" applyFill="1" applyBorder="1" applyAlignment="1">
      <alignment horizontal="center" textRotation="90" wrapText="1"/>
    </xf>
    <xf numFmtId="0" fontId="69" fillId="17" borderId="77" xfId="9" applyFont="1" applyFill="1" applyBorder="1" applyAlignment="1">
      <alignment horizontal="center" textRotation="90" wrapText="1"/>
    </xf>
    <xf numFmtId="0" fontId="69" fillId="13" borderId="39" xfId="9" applyFont="1" applyFill="1" applyBorder="1" applyAlignment="1">
      <alignment horizontal="center" textRotation="90" wrapText="1"/>
    </xf>
    <xf numFmtId="0" fontId="69" fillId="13" borderId="23" xfId="9" applyFont="1" applyFill="1" applyBorder="1" applyAlignment="1">
      <alignment horizontal="center" textRotation="90" wrapText="1"/>
    </xf>
    <xf numFmtId="0" fontId="69" fillId="13" borderId="43" xfId="9" applyFont="1" applyFill="1" applyBorder="1" applyAlignment="1">
      <alignment horizontal="center" textRotation="90" wrapText="1"/>
    </xf>
    <xf numFmtId="0" fontId="69" fillId="24" borderId="76" xfId="9" applyFont="1" applyFill="1" applyBorder="1" applyAlignment="1">
      <alignment horizontal="center" textRotation="90" wrapText="1"/>
    </xf>
    <xf numFmtId="0" fontId="69" fillId="24" borderId="23" xfId="9" applyFont="1" applyFill="1" applyBorder="1" applyAlignment="1">
      <alignment horizontal="center" textRotation="90" wrapText="1"/>
    </xf>
    <xf numFmtId="0" fontId="69" fillId="24" borderId="77" xfId="9" applyFont="1" applyFill="1" applyBorder="1" applyAlignment="1">
      <alignment horizontal="center" textRotation="90" wrapText="1"/>
    </xf>
    <xf numFmtId="0" fontId="70" fillId="25" borderId="39" xfId="9" applyFont="1" applyFill="1" applyBorder="1" applyAlignment="1">
      <alignment horizontal="center" textRotation="90" wrapText="1"/>
    </xf>
    <xf numFmtId="0" fontId="70" fillId="25" borderId="23" xfId="9" applyFont="1" applyFill="1" applyBorder="1" applyAlignment="1">
      <alignment horizontal="center" textRotation="90" wrapText="1"/>
    </xf>
    <xf numFmtId="0" fontId="70" fillId="25" borderId="43" xfId="9" applyFont="1" applyFill="1" applyBorder="1" applyAlignment="1">
      <alignment horizontal="center" textRotation="90" wrapText="1"/>
    </xf>
    <xf numFmtId="0" fontId="70" fillId="26" borderId="76" xfId="9" applyFont="1" applyFill="1" applyBorder="1" applyAlignment="1">
      <alignment horizontal="center" textRotation="90" wrapText="1"/>
    </xf>
    <xf numFmtId="0" fontId="70" fillId="26" borderId="23" xfId="9" applyFont="1" applyFill="1" applyBorder="1" applyAlignment="1">
      <alignment horizontal="center" textRotation="90" wrapText="1"/>
    </xf>
    <xf numFmtId="0" fontId="70" fillId="26" borderId="77" xfId="9" applyFont="1" applyFill="1" applyBorder="1" applyAlignment="1">
      <alignment horizontal="center" textRotation="90" wrapText="1"/>
    </xf>
    <xf numFmtId="0" fontId="70" fillId="27" borderId="76" xfId="9" applyFont="1" applyFill="1" applyBorder="1" applyAlignment="1">
      <alignment horizontal="center" textRotation="90" wrapText="1"/>
    </xf>
    <xf numFmtId="0" fontId="70" fillId="27" borderId="23" xfId="9" applyFont="1" applyFill="1" applyBorder="1" applyAlignment="1">
      <alignment horizontal="center" textRotation="90" wrapText="1"/>
    </xf>
    <xf numFmtId="0" fontId="70" fillId="27" borderId="77" xfId="9" applyFont="1" applyFill="1" applyBorder="1" applyAlignment="1">
      <alignment horizontal="center" textRotation="90" wrapText="1"/>
    </xf>
    <xf numFmtId="0" fontId="28" fillId="11" borderId="0" xfId="0" applyFont="1" applyFill="1" applyBorder="1" applyAlignment="1">
      <alignment horizontal="center" vertical="top" wrapText="1"/>
    </xf>
    <xf numFmtId="0" fontId="28" fillId="11" borderId="0" xfId="0" applyFont="1" applyFill="1" applyBorder="1" applyAlignment="1">
      <alignment horizontal="right" vertical="top" wrapText="1"/>
    </xf>
    <xf numFmtId="0" fontId="28" fillId="11" borderId="0" xfId="0" applyFont="1" applyFill="1" applyBorder="1" applyAlignment="1">
      <alignment vertical="top" wrapText="1"/>
    </xf>
    <xf numFmtId="0" fontId="31" fillId="11" borderId="0" xfId="0" applyFont="1" applyFill="1" applyBorder="1" applyAlignment="1">
      <alignment vertical="top" wrapText="1"/>
    </xf>
    <xf numFmtId="0" fontId="13" fillId="11" borderId="0" xfId="0" applyFont="1" applyFill="1" applyBorder="1" applyAlignment="1">
      <alignment horizontal="center" vertical="top" wrapText="1"/>
    </xf>
    <xf numFmtId="0" fontId="44" fillId="11" borderId="0" xfId="0" applyFont="1" applyFill="1" applyBorder="1" applyAlignment="1">
      <alignment horizontal="left" vertical="top" wrapText="1" indent="1"/>
    </xf>
    <xf numFmtId="0" fontId="19" fillId="11" borderId="0" xfId="0" applyFont="1" applyFill="1" applyBorder="1" applyAlignment="1">
      <alignment horizontal="center" vertical="center"/>
    </xf>
    <xf numFmtId="0" fontId="19" fillId="11" borderId="0" xfId="0" applyFont="1" applyFill="1" applyBorder="1" applyAlignment="1">
      <alignment vertical="center"/>
    </xf>
    <xf numFmtId="0" fontId="0" fillId="11" borderId="0" xfId="0" applyFill="1" applyBorder="1" applyAlignment="1">
      <alignment horizontal="center"/>
    </xf>
    <xf numFmtId="0" fontId="13" fillId="11" borderId="0" xfId="0" applyFont="1" applyFill="1" applyBorder="1" applyAlignment="1">
      <alignment horizontal="left" vertical="top" wrapText="1" indent="1"/>
    </xf>
    <xf numFmtId="0" fontId="19" fillId="11" borderId="0" xfId="0" applyFont="1" applyFill="1" applyBorder="1" applyAlignment="1">
      <alignment horizontal="center" vertical="center" wrapText="1"/>
    </xf>
    <xf numFmtId="0" fontId="29" fillId="11" borderId="0" xfId="0" applyFont="1" applyFill="1" applyBorder="1" applyAlignment="1">
      <alignment horizontal="center" vertical="center"/>
    </xf>
    <xf numFmtId="0" fontId="28" fillId="11" borderId="0" xfId="0" applyFont="1" applyFill="1" applyBorder="1" applyAlignment="1">
      <alignment horizontal="center" vertical="center" wrapText="1"/>
    </xf>
    <xf numFmtId="0" fontId="13" fillId="11" borderId="0" xfId="0" applyFont="1" applyFill="1" applyBorder="1" applyAlignment="1">
      <alignment vertical="center" wrapText="1"/>
    </xf>
    <xf numFmtId="0" fontId="13" fillId="11" borderId="0" xfId="0" applyFont="1" applyFill="1" applyBorder="1" applyAlignment="1">
      <alignment horizontal="center" vertical="center" wrapText="1"/>
    </xf>
    <xf numFmtId="0" fontId="10" fillId="11" borderId="0" xfId="0" applyFont="1" applyFill="1" applyBorder="1" applyAlignment="1">
      <alignment horizontal="left" vertical="top" wrapText="1" indent="1"/>
    </xf>
    <xf numFmtId="0" fontId="13" fillId="11" borderId="0" xfId="0" applyFont="1" applyFill="1" applyBorder="1" applyAlignment="1">
      <alignment vertical="top" wrapText="1"/>
    </xf>
    <xf numFmtId="0" fontId="45" fillId="11" borderId="0" xfId="0" applyFont="1" applyFill="1" applyBorder="1"/>
    <xf numFmtId="0" fontId="0" fillId="11" borderId="0" xfId="0" applyFill="1" applyBorder="1" applyAlignment="1">
      <alignment horizontal="center" vertical="center"/>
    </xf>
    <xf numFmtId="0" fontId="44" fillId="11" borderId="0" xfId="0" applyFont="1" applyFill="1" applyBorder="1" applyAlignment="1">
      <alignment vertical="top" wrapText="1"/>
    </xf>
    <xf numFmtId="0" fontId="0" fillId="11" borderId="0" xfId="0" applyFill="1" applyBorder="1" applyAlignment="1">
      <alignment horizontal="center" vertical="center" wrapText="1"/>
    </xf>
    <xf numFmtId="0" fontId="44" fillId="11" borderId="0" xfId="0" applyFont="1" applyFill="1" applyBorder="1" applyAlignment="1">
      <alignment vertical="center" wrapText="1"/>
    </xf>
    <xf numFmtId="0" fontId="10" fillId="11" borderId="0" xfId="0" applyFont="1" applyFill="1" applyBorder="1" applyAlignment="1">
      <alignment horizontal="left" vertical="center" wrapText="1"/>
    </xf>
    <xf numFmtId="0" fontId="12" fillId="11" borderId="0" xfId="0" applyFont="1" applyFill="1" applyBorder="1" applyAlignment="1">
      <alignment horizontal="justify" vertical="center" wrapText="1"/>
    </xf>
    <xf numFmtId="0" fontId="28" fillId="0" borderId="51" xfId="9" applyFont="1" applyBorder="1" applyAlignment="1">
      <alignment horizontal="left" vertical="center"/>
    </xf>
    <xf numFmtId="0" fontId="9" fillId="0" borderId="43" xfId="9" applyBorder="1" applyAlignment="1">
      <alignment horizontal="left" vertical="center" wrapText="1"/>
    </xf>
    <xf numFmtId="0" fontId="9" fillId="0" borderId="64" xfId="9" applyBorder="1" applyAlignment="1">
      <alignment horizontal="left" vertical="center" wrapText="1"/>
    </xf>
    <xf numFmtId="0" fontId="9" fillId="0" borderId="45" xfId="9" applyBorder="1" applyAlignment="1">
      <alignment horizontal="left" vertical="center" wrapText="1"/>
    </xf>
    <xf numFmtId="0" fontId="31" fillId="11" borderId="2" xfId="0" applyFont="1" applyFill="1" applyBorder="1" applyAlignment="1">
      <alignment vertical="top" wrapText="1"/>
    </xf>
    <xf numFmtId="166" fontId="0" fillId="11" borderId="2" xfId="0" applyNumberFormat="1" applyFill="1" applyBorder="1" applyAlignment="1">
      <alignment horizontal="center" vertical="center"/>
    </xf>
    <xf numFmtId="0" fontId="72" fillId="0" borderId="78" xfId="9" applyFont="1" applyBorder="1" applyAlignment="1">
      <alignment horizontal="center" vertical="center"/>
    </xf>
    <xf numFmtId="0" fontId="72" fillId="0" borderId="2" xfId="9" applyFont="1" applyBorder="1" applyAlignment="1">
      <alignment horizontal="center" vertical="center"/>
    </xf>
    <xf numFmtId="0" fontId="72" fillId="0" borderId="79" xfId="9" applyFont="1" applyBorder="1" applyAlignment="1">
      <alignment horizontal="center" vertical="center"/>
    </xf>
    <xf numFmtId="0" fontId="72" fillId="0" borderId="13" xfId="9" applyFont="1" applyBorder="1" applyAlignment="1">
      <alignment horizontal="center" vertical="center"/>
    </xf>
    <xf numFmtId="0" fontId="72" fillId="0" borderId="5" xfId="9" applyFont="1" applyBorder="1" applyAlignment="1">
      <alignment horizontal="center" vertical="center"/>
    </xf>
    <xf numFmtId="0" fontId="72" fillId="11" borderId="79" xfId="9" applyFont="1" applyFill="1" applyBorder="1" applyAlignment="1">
      <alignment horizontal="center" vertical="center"/>
    </xf>
    <xf numFmtId="0" fontId="72" fillId="11" borderId="13" xfId="9" applyFont="1" applyFill="1" applyBorder="1" applyAlignment="1">
      <alignment horizontal="center" vertical="center"/>
    </xf>
    <xf numFmtId="0" fontId="72" fillId="11" borderId="2" xfId="9" applyFont="1" applyFill="1" applyBorder="1" applyAlignment="1">
      <alignment horizontal="center" vertical="center"/>
    </xf>
    <xf numFmtId="0" fontId="72" fillId="11" borderId="5" xfId="9" applyFont="1" applyFill="1" applyBorder="1" applyAlignment="1">
      <alignment horizontal="center" vertical="center"/>
    </xf>
    <xf numFmtId="0" fontId="72" fillId="11" borderId="78" xfId="9" applyFont="1" applyFill="1" applyBorder="1" applyAlignment="1">
      <alignment horizontal="center" vertical="center"/>
    </xf>
    <xf numFmtId="0" fontId="73" fillId="0" borderId="78" xfId="9" applyFont="1" applyBorder="1" applyAlignment="1">
      <alignment horizontal="center" vertical="center"/>
    </xf>
    <xf numFmtId="0" fontId="73" fillId="0" borderId="2" xfId="9" applyFont="1" applyBorder="1" applyAlignment="1">
      <alignment horizontal="center" vertical="center"/>
    </xf>
    <xf numFmtId="0" fontId="73" fillId="0" borderId="79" xfId="9" applyFont="1" applyBorder="1" applyAlignment="1">
      <alignment horizontal="center" vertical="center"/>
    </xf>
    <xf numFmtId="0" fontId="74" fillId="0" borderId="0" xfId="9" applyFont="1" applyAlignment="1">
      <alignment horizontal="center" vertical="center" wrapText="1"/>
    </xf>
    <xf numFmtId="0" fontId="25" fillId="0" borderId="0" xfId="6"/>
    <xf numFmtId="0" fontId="8" fillId="0" borderId="0" xfId="6" applyFont="1" applyAlignment="1">
      <alignment vertical="center"/>
    </xf>
    <xf numFmtId="0" fontId="25" fillId="0" borderId="0" xfId="6" applyAlignment="1">
      <alignment vertical="center"/>
    </xf>
    <xf numFmtId="0" fontId="76" fillId="29" borderId="0" xfId="6" applyFont="1" applyFill="1" applyAlignment="1">
      <alignment vertical="center"/>
    </xf>
    <xf numFmtId="0" fontId="25" fillId="29" borderId="0" xfId="6" applyFill="1"/>
    <xf numFmtId="0" fontId="8" fillId="29" borderId="0" xfId="6" applyFont="1" applyFill="1"/>
    <xf numFmtId="0" fontId="78" fillId="6" borderId="0" xfId="6" applyFont="1" applyFill="1" applyAlignment="1">
      <alignment vertical="center"/>
    </xf>
    <xf numFmtId="0" fontId="8" fillId="6" borderId="0" xfId="6" applyFont="1" applyFill="1"/>
    <xf numFmtId="0" fontId="25" fillId="6" borderId="0" xfId="6" applyFill="1"/>
    <xf numFmtId="0" fontId="25" fillId="0" borderId="0" xfId="6" applyAlignment="1">
      <alignment horizontal="center" vertical="center"/>
    </xf>
    <xf numFmtId="0" fontId="79" fillId="0" borderId="0" xfId="6" applyFont="1" applyAlignment="1">
      <alignment vertical="center"/>
    </xf>
    <xf numFmtId="0" fontId="47" fillId="20" borderId="2" xfId="6" applyFont="1" applyFill="1" applyBorder="1" applyAlignment="1">
      <alignment horizontal="center" vertical="center" wrapText="1"/>
    </xf>
    <xf numFmtId="0" fontId="47" fillId="30" borderId="5" xfId="6" applyFont="1" applyFill="1" applyBorder="1" applyAlignment="1">
      <alignment horizontal="center" vertical="center" wrapText="1"/>
    </xf>
    <xf numFmtId="0" fontId="47" fillId="32" borderId="78" xfId="6" applyFont="1" applyFill="1" applyBorder="1" applyAlignment="1">
      <alignment horizontal="center" vertical="center" wrapText="1"/>
    </xf>
    <xf numFmtId="0" fontId="80" fillId="31" borderId="2" xfId="6" applyFont="1" applyFill="1" applyBorder="1" applyAlignment="1">
      <alignment horizontal="center" vertical="center" wrapText="1"/>
    </xf>
    <xf numFmtId="0" fontId="47" fillId="33" borderId="2" xfId="6" applyFont="1" applyFill="1" applyBorder="1" applyAlignment="1">
      <alignment horizontal="center" vertical="center" wrapText="1"/>
    </xf>
    <xf numFmtId="0" fontId="47" fillId="34" borderId="2" xfId="6" applyFont="1" applyFill="1" applyBorder="1" applyAlignment="1">
      <alignment horizontal="center" vertical="center" wrapText="1"/>
    </xf>
    <xf numFmtId="0" fontId="80" fillId="35" borderId="74" xfId="6" applyFont="1" applyFill="1" applyBorder="1" applyAlignment="1">
      <alignment horizontal="center" vertical="center" wrapText="1"/>
    </xf>
    <xf numFmtId="0" fontId="47" fillId="32" borderId="2" xfId="6" applyFont="1" applyFill="1" applyBorder="1" applyAlignment="1">
      <alignment horizontal="center" vertical="center" wrapText="1"/>
    </xf>
    <xf numFmtId="0" fontId="47" fillId="36" borderId="2" xfId="6" applyFont="1" applyFill="1" applyBorder="1" applyAlignment="1">
      <alignment horizontal="center" vertical="center" wrapText="1"/>
    </xf>
    <xf numFmtId="0" fontId="47" fillId="34" borderId="13" xfId="6" applyFont="1" applyFill="1" applyBorder="1" applyAlignment="1">
      <alignment horizontal="center" vertical="center" wrapText="1"/>
    </xf>
    <xf numFmtId="0" fontId="81" fillId="0" borderId="0" xfId="6" applyFont="1" applyAlignment="1">
      <alignment vertical="center"/>
    </xf>
    <xf numFmtId="0" fontId="29" fillId="0" borderId="86" xfId="6" applyFont="1" applyBorder="1" applyAlignment="1">
      <alignment vertical="center" wrapText="1"/>
    </xf>
    <xf numFmtId="0" fontId="77" fillId="0" borderId="2" xfId="6" applyFont="1" applyBorder="1" applyAlignment="1">
      <alignment horizontal="center" vertical="center"/>
    </xf>
    <xf numFmtId="0" fontId="77" fillId="0" borderId="5" xfId="6" applyFont="1" applyBorder="1" applyAlignment="1">
      <alignment horizontal="center" vertical="center"/>
    </xf>
    <xf numFmtId="0" fontId="77" fillId="0" borderId="78" xfId="6" applyFont="1" applyBorder="1" applyAlignment="1">
      <alignment horizontal="center" vertical="center"/>
    </xf>
    <xf numFmtId="0" fontId="25" fillId="0" borderId="2" xfId="6" applyBorder="1" applyAlignment="1">
      <alignment horizontal="center" vertical="center"/>
    </xf>
    <xf numFmtId="0" fontId="25" fillId="37" borderId="5" xfId="6" applyFill="1" applyBorder="1" applyAlignment="1">
      <alignment horizontal="center" vertical="center"/>
    </xf>
    <xf numFmtId="0" fontId="25" fillId="37" borderId="74" xfId="6" applyFill="1" applyBorder="1" applyAlignment="1">
      <alignment horizontal="center" vertical="center"/>
    </xf>
    <xf numFmtId="0" fontId="25" fillId="37" borderId="2" xfId="6" applyFill="1" applyBorder="1" applyAlignment="1">
      <alignment horizontal="center" vertical="center"/>
    </xf>
    <xf numFmtId="0" fontId="25" fillId="37" borderId="13" xfId="6" applyFill="1" applyBorder="1" applyAlignment="1">
      <alignment horizontal="center" vertical="center"/>
    </xf>
    <xf numFmtId="0" fontId="77" fillId="0" borderId="20" xfId="6" applyFont="1" applyBorder="1" applyAlignment="1">
      <alignment horizontal="center" vertical="center"/>
    </xf>
    <xf numFmtId="0" fontId="77" fillId="0" borderId="13" xfId="6" applyFont="1" applyBorder="1" applyAlignment="1">
      <alignment horizontal="center" vertical="center"/>
    </xf>
    <xf numFmtId="0" fontId="25" fillId="0" borderId="20" xfId="6" applyBorder="1" applyAlignment="1">
      <alignment horizontal="center" vertical="center"/>
    </xf>
    <xf numFmtId="0" fontId="8" fillId="0" borderId="0" xfId="6" applyFont="1"/>
    <xf numFmtId="0" fontId="77" fillId="0" borderId="25" xfId="6" applyFont="1" applyBorder="1" applyAlignment="1">
      <alignment horizontal="center" vertical="center"/>
    </xf>
    <xf numFmtId="0" fontId="77" fillId="0" borderId="45" xfId="6" applyFont="1" applyBorder="1" applyAlignment="1">
      <alignment horizontal="center" vertical="center"/>
    </xf>
    <xf numFmtId="0" fontId="77" fillId="0" borderId="87" xfId="6" applyFont="1" applyBorder="1" applyAlignment="1">
      <alignment horizontal="center" vertical="center"/>
    </xf>
    <xf numFmtId="0" fontId="77" fillId="0" borderId="23" xfId="6" applyFont="1" applyBorder="1" applyAlignment="1">
      <alignment horizontal="center" vertical="center"/>
    </xf>
    <xf numFmtId="0" fontId="77" fillId="0" borderId="43" xfId="6" applyFont="1" applyBorder="1" applyAlignment="1">
      <alignment horizontal="center" vertical="center"/>
    </xf>
    <xf numFmtId="0" fontId="77" fillId="0" borderId="76" xfId="6" applyFont="1" applyBorder="1" applyAlignment="1">
      <alignment horizontal="center" vertical="center"/>
    </xf>
    <xf numFmtId="0" fontId="77" fillId="0" borderId="30" xfId="6" applyFont="1" applyBorder="1" applyAlignment="1">
      <alignment horizontal="center" vertical="center"/>
    </xf>
    <xf numFmtId="0" fontId="77" fillId="0" borderId="39" xfId="6" applyFont="1" applyBorder="1" applyAlignment="1">
      <alignment horizontal="center" vertical="center"/>
    </xf>
    <xf numFmtId="0" fontId="80" fillId="31" borderId="25" xfId="6" applyFont="1" applyFill="1" applyBorder="1" applyAlignment="1">
      <alignment horizontal="center" vertical="center" wrapText="1"/>
    </xf>
    <xf numFmtId="0" fontId="77" fillId="0" borderId="28" xfId="6" applyFont="1" applyBorder="1" applyAlignment="1">
      <alignment horizontal="center" vertical="center"/>
    </xf>
    <xf numFmtId="0" fontId="77" fillId="0" borderId="44" xfId="6" applyFont="1" applyBorder="1" applyAlignment="1">
      <alignment horizontal="center" vertical="center"/>
    </xf>
    <xf numFmtId="0" fontId="25" fillId="0" borderId="28" xfId="6" applyBorder="1" applyAlignment="1">
      <alignment horizontal="center" vertical="center"/>
    </xf>
    <xf numFmtId="0" fontId="77" fillId="0" borderId="79" xfId="6" applyFont="1" applyBorder="1" applyAlignment="1">
      <alignment horizontal="center" vertical="center"/>
    </xf>
    <xf numFmtId="0" fontId="83" fillId="0" borderId="20" xfId="6" applyFont="1" applyBorder="1" applyAlignment="1">
      <alignment horizontal="center" vertical="center"/>
    </xf>
    <xf numFmtId="0" fontId="77" fillId="0" borderId="88" xfId="6" applyFont="1" applyBorder="1" applyAlignment="1">
      <alignment horizontal="center" vertical="center"/>
    </xf>
    <xf numFmtId="0" fontId="29" fillId="0" borderId="0" xfId="6" applyFont="1" applyAlignment="1">
      <alignment vertical="center" wrapText="1"/>
    </xf>
    <xf numFmtId="0" fontId="78" fillId="0" borderId="0" xfId="6" applyFont="1" applyAlignment="1">
      <alignment vertical="center"/>
    </xf>
    <xf numFmtId="0" fontId="29" fillId="0" borderId="89" xfId="6" applyFont="1" applyBorder="1" applyAlignment="1">
      <alignment vertical="center" wrapText="1"/>
    </xf>
    <xf numFmtId="0" fontId="29" fillId="0" borderId="86" xfId="6" applyFont="1" applyBorder="1"/>
    <xf numFmtId="0" fontId="29" fillId="0" borderId="86" xfId="6" applyFont="1" applyBorder="1" applyAlignment="1">
      <alignment vertical="center"/>
    </xf>
    <xf numFmtId="1" fontId="77" fillId="0" borderId="2" xfId="6" applyNumberFormat="1" applyFont="1" applyBorder="1" applyAlignment="1">
      <alignment horizontal="center" vertical="center"/>
    </xf>
    <xf numFmtId="1" fontId="77" fillId="0" borderId="5" xfId="6" applyNumberFormat="1" applyFont="1" applyBorder="1" applyAlignment="1">
      <alignment horizontal="center" vertical="center"/>
    </xf>
    <xf numFmtId="1" fontId="77" fillId="0" borderId="78" xfId="6" applyNumberFormat="1" applyFont="1" applyBorder="1" applyAlignment="1">
      <alignment horizontal="center" vertical="center"/>
    </xf>
    <xf numFmtId="0" fontId="29" fillId="0" borderId="0" xfId="6" applyFont="1" applyAlignment="1">
      <alignment vertical="center"/>
    </xf>
    <xf numFmtId="0" fontId="84" fillId="29" borderId="0" xfId="6" applyFont="1" applyFill="1" applyAlignment="1">
      <alignment horizontal="left" vertical="center" indent="2"/>
    </xf>
    <xf numFmtId="0" fontId="77" fillId="0" borderId="0" xfId="6" applyFont="1" applyAlignment="1">
      <alignment horizontal="center" vertical="center"/>
    </xf>
    <xf numFmtId="0" fontId="84" fillId="6" borderId="0" xfId="6" applyFont="1" applyFill="1" applyAlignment="1">
      <alignment horizontal="left" vertical="center" indent="2"/>
    </xf>
    <xf numFmtId="0" fontId="29" fillId="0" borderId="86" xfId="6" applyFont="1" applyBorder="1" applyAlignment="1">
      <alignment wrapText="1"/>
    </xf>
    <xf numFmtId="0" fontId="29" fillId="0" borderId="0" xfId="6" applyFont="1"/>
    <xf numFmtId="0" fontId="85" fillId="0" borderId="0" xfId="6" applyFont="1" applyAlignment="1">
      <alignment vertical="center"/>
    </xf>
    <xf numFmtId="0" fontId="71" fillId="0" borderId="0" xfId="6" applyFont="1" applyAlignment="1">
      <alignment vertical="center"/>
    </xf>
    <xf numFmtId="0" fontId="86" fillId="0" borderId="2" xfId="6" applyFont="1" applyBorder="1" applyAlignment="1">
      <alignment horizontal="center" vertical="center"/>
    </xf>
    <xf numFmtId="0" fontId="87" fillId="0" borderId="0" xfId="6" applyFont="1" applyAlignment="1">
      <alignment vertical="center"/>
    </xf>
    <xf numFmtId="0" fontId="29" fillId="0" borderId="0" xfId="6" applyFont="1" applyAlignment="1">
      <alignment wrapText="1"/>
    </xf>
    <xf numFmtId="0" fontId="47" fillId="40" borderId="2" xfId="6" applyFont="1" applyFill="1" applyBorder="1" applyAlignment="1">
      <alignment horizontal="center" vertical="center" wrapText="1"/>
    </xf>
    <xf numFmtId="0" fontId="47" fillId="40" borderId="5" xfId="6" applyFont="1" applyFill="1" applyBorder="1" applyAlignment="1">
      <alignment horizontal="center" vertical="center" wrapText="1"/>
    </xf>
    <xf numFmtId="0" fontId="47" fillId="40" borderId="78" xfId="6" applyFont="1" applyFill="1" applyBorder="1" applyAlignment="1">
      <alignment horizontal="center" vertical="center" wrapText="1"/>
    </xf>
    <xf numFmtId="0" fontId="29" fillId="0" borderId="86" xfId="6" applyFont="1" applyBorder="1" applyAlignment="1">
      <alignment vertical="top" wrapText="1"/>
    </xf>
    <xf numFmtId="0" fontId="89" fillId="0" borderId="0" xfId="6" applyFont="1" applyAlignment="1">
      <alignment vertical="center"/>
    </xf>
    <xf numFmtId="0" fontId="90" fillId="0" borderId="0" xfId="6" applyFont="1" applyAlignment="1">
      <alignment vertical="center" textRotation="90"/>
    </xf>
    <xf numFmtId="0" fontId="76" fillId="0" borderId="0" xfId="6" applyFont="1" applyAlignment="1">
      <alignment vertical="center"/>
    </xf>
    <xf numFmtId="0" fontId="25" fillId="0" borderId="0" xfId="6" applyAlignment="1">
      <alignment wrapText="1"/>
    </xf>
    <xf numFmtId="0" fontId="77" fillId="0" borderId="0" xfId="6" applyFont="1"/>
    <xf numFmtId="0" fontId="25" fillId="0" borderId="0" xfId="6" applyAlignment="1">
      <alignment horizontal="right"/>
    </xf>
    <xf numFmtId="0" fontId="33" fillId="0" borderId="0" xfId="6" applyFont="1" applyAlignment="1">
      <alignment horizontal="center" vertical="center"/>
    </xf>
    <xf numFmtId="9" fontId="33" fillId="0" borderId="0" xfId="6" applyNumberFormat="1" applyFont="1" applyAlignment="1">
      <alignment horizontal="center" vertical="center"/>
    </xf>
    <xf numFmtId="0" fontId="92" fillId="0" borderId="0" xfId="6" applyFont="1" applyAlignment="1">
      <alignment horizontal="center" vertical="center"/>
    </xf>
    <xf numFmtId="0" fontId="92" fillId="0" borderId="0" xfId="6" applyFont="1" applyAlignment="1">
      <alignment horizontal="center"/>
    </xf>
    <xf numFmtId="0" fontId="67" fillId="0" borderId="5" xfId="9" applyFont="1" applyBorder="1" applyAlignment="1">
      <alignment vertical="center" wrapText="1"/>
    </xf>
    <xf numFmtId="0" fontId="67" fillId="0" borderId="20" xfId="9" applyFont="1" applyBorder="1" applyAlignment="1">
      <alignment vertical="center" wrapText="1"/>
    </xf>
    <xf numFmtId="0" fontId="67" fillId="0" borderId="13" xfId="9" applyFont="1" applyBorder="1" applyAlignment="1">
      <alignment vertical="center" wrapText="1"/>
    </xf>
    <xf numFmtId="0" fontId="67" fillId="0" borderId="63" xfId="9" applyFont="1" applyBorder="1" applyAlignment="1">
      <alignment vertical="center" wrapText="1"/>
    </xf>
    <xf numFmtId="0" fontId="67" fillId="0" borderId="64" xfId="9" applyFont="1" applyBorder="1" applyAlignment="1">
      <alignment vertical="center" wrapText="1"/>
    </xf>
    <xf numFmtId="0" fontId="67" fillId="0" borderId="61" xfId="9" applyFont="1" applyBorder="1" applyAlignment="1">
      <alignment vertical="center" wrapText="1"/>
    </xf>
    <xf numFmtId="0" fontId="8" fillId="0" borderId="5" xfId="9" applyFont="1" applyBorder="1" applyAlignment="1">
      <alignment horizontal="left" vertical="center"/>
    </xf>
    <xf numFmtId="0" fontId="9" fillId="0" borderId="5" xfId="9" applyBorder="1" applyAlignment="1">
      <alignment horizontal="left" vertical="center"/>
    </xf>
    <xf numFmtId="0" fontId="9" fillId="0" borderId="43" xfId="9" applyBorder="1" applyAlignment="1">
      <alignment horizontal="left" vertical="center"/>
    </xf>
    <xf numFmtId="0" fontId="9" fillId="0" borderId="20" xfId="9" applyBorder="1" applyAlignment="1">
      <alignment horizontal="left" vertical="center"/>
    </xf>
    <xf numFmtId="0" fontId="9" fillId="0" borderId="64" xfId="9" applyBorder="1" applyAlignment="1">
      <alignment horizontal="left" vertical="center"/>
    </xf>
    <xf numFmtId="0" fontId="9" fillId="0" borderId="45" xfId="9" applyBorder="1" applyAlignment="1">
      <alignment horizontal="left" vertical="center"/>
    </xf>
    <xf numFmtId="0" fontId="8" fillId="0" borderId="2" xfId="9" applyFont="1" applyBorder="1" applyAlignment="1">
      <alignment horizontal="left" vertical="center" wrapText="1"/>
    </xf>
    <xf numFmtId="0" fontId="9" fillId="0" borderId="2" xfId="9" applyBorder="1" applyAlignment="1">
      <alignment horizontal="left" vertical="center"/>
    </xf>
    <xf numFmtId="0" fontId="66" fillId="17" borderId="48" xfId="9" applyFont="1" applyFill="1" applyBorder="1" applyAlignment="1">
      <alignment horizontal="center" vertical="center"/>
    </xf>
    <xf numFmtId="0" fontId="66" fillId="17" borderId="49" xfId="9" applyFont="1" applyFill="1" applyBorder="1" applyAlignment="1">
      <alignment horizontal="left" vertical="center" wrapText="1"/>
    </xf>
    <xf numFmtId="0" fontId="67" fillId="17" borderId="49" xfId="9" applyFont="1" applyFill="1" applyBorder="1" applyAlignment="1">
      <alignment horizontal="center" vertical="center"/>
    </xf>
    <xf numFmtId="0" fontId="67" fillId="17" borderId="50" xfId="9" applyFont="1" applyFill="1" applyBorder="1" applyAlignment="1">
      <alignment horizontal="center" vertical="center"/>
    </xf>
    <xf numFmtId="0" fontId="9" fillId="17" borderId="35" xfId="9" applyFill="1" applyBorder="1" applyAlignment="1">
      <alignment horizontal="left" vertical="center"/>
    </xf>
    <xf numFmtId="0" fontId="66" fillId="17" borderId="49" xfId="9" applyFont="1" applyFill="1" applyBorder="1" applyAlignment="1">
      <alignment horizontal="center" vertical="center"/>
    </xf>
    <xf numFmtId="0" fontId="66" fillId="17" borderId="50" xfId="9" applyFont="1" applyFill="1" applyBorder="1" applyAlignment="1">
      <alignment horizontal="center" vertical="center"/>
    </xf>
    <xf numFmtId="0" fontId="8" fillId="17" borderId="35" xfId="9" applyFont="1" applyFill="1" applyBorder="1" applyAlignment="1">
      <alignment horizontal="left" vertical="center"/>
    </xf>
    <xf numFmtId="0" fontId="9" fillId="0" borderId="0" xfId="9" applyBorder="1" applyAlignment="1">
      <alignment horizontal="left" vertical="center"/>
    </xf>
    <xf numFmtId="0" fontId="8" fillId="0" borderId="16" xfId="9" applyFont="1" applyBorder="1" applyAlignment="1">
      <alignment horizontal="left" vertical="center" wrapText="1"/>
    </xf>
    <xf numFmtId="0" fontId="9" fillId="17" borderId="16" xfId="9" applyFill="1" applyBorder="1" applyAlignment="1">
      <alignment horizontal="left" vertical="center"/>
    </xf>
    <xf numFmtId="0" fontId="28" fillId="0" borderId="16" xfId="9" applyFont="1" applyBorder="1" applyAlignment="1">
      <alignment horizontal="left" vertical="center"/>
    </xf>
    <xf numFmtId="0" fontId="8" fillId="0" borderId="19" xfId="9" applyFont="1" applyBorder="1" applyAlignment="1">
      <alignment horizontal="left" vertical="center" wrapText="1"/>
    </xf>
    <xf numFmtId="0" fontId="22" fillId="12" borderId="42" xfId="0" applyFont="1" applyFill="1" applyBorder="1" applyAlignment="1">
      <alignment horizontal="left"/>
    </xf>
    <xf numFmtId="0" fontId="22" fillId="12" borderId="37" xfId="0" applyFont="1" applyFill="1" applyBorder="1" applyAlignment="1">
      <alignment horizontal="left"/>
    </xf>
    <xf numFmtId="164" fontId="50" fillId="5" borderId="73" xfId="1" applyFont="1" applyFill="1" applyBorder="1" applyAlignment="1">
      <alignment horizontal="left" wrapText="1"/>
    </xf>
    <xf numFmtId="0" fontId="22" fillId="13" borderId="5" xfId="0" applyFont="1" applyFill="1" applyBorder="1"/>
    <xf numFmtId="0" fontId="22" fillId="13" borderId="20" xfId="0" applyFont="1" applyFill="1" applyBorder="1"/>
    <xf numFmtId="0" fontId="52" fillId="13" borderId="7" xfId="0" applyFont="1" applyFill="1" applyBorder="1" applyAlignment="1" applyProtection="1">
      <alignment horizontal="left"/>
    </xf>
    <xf numFmtId="0" fontId="45" fillId="13" borderId="34" xfId="0" applyFont="1" applyFill="1" applyBorder="1" applyProtection="1"/>
    <xf numFmtId="0" fontId="45" fillId="13" borderId="8" xfId="0" applyFont="1" applyFill="1" applyBorder="1" applyProtection="1"/>
    <xf numFmtId="0" fontId="52" fillId="13" borderId="7" xfId="0" applyFont="1" applyFill="1" applyBorder="1" applyAlignment="1" applyProtection="1">
      <alignment vertical="center"/>
    </xf>
    <xf numFmtId="0" fontId="52" fillId="13" borderId="34" xfId="0" applyFont="1" applyFill="1" applyBorder="1" applyAlignment="1" applyProtection="1">
      <alignment vertical="center"/>
    </xf>
    <xf numFmtId="0" fontId="51" fillId="13" borderId="34" xfId="0" applyFont="1" applyFill="1" applyBorder="1" applyAlignment="1" applyProtection="1">
      <alignment vertical="center" wrapText="1"/>
    </xf>
    <xf numFmtId="0" fontId="51" fillId="17" borderId="9" xfId="0" applyFont="1" applyFill="1" applyBorder="1" applyAlignment="1" applyProtection="1">
      <alignment vertical="center"/>
    </xf>
    <xf numFmtId="0" fontId="51" fillId="17" borderId="26" xfId="0" applyFont="1" applyFill="1" applyBorder="1" applyAlignment="1" applyProtection="1">
      <alignment vertical="center"/>
    </xf>
    <xf numFmtId="0" fontId="51" fillId="17" borderId="26" xfId="0" applyFont="1" applyFill="1" applyBorder="1" applyAlignment="1" applyProtection="1">
      <alignment vertical="center" wrapText="1"/>
    </xf>
    <xf numFmtId="0" fontId="52" fillId="13" borderId="42" xfId="0" applyFont="1" applyFill="1" applyBorder="1" applyAlignment="1" applyProtection="1">
      <alignment horizontal="left"/>
    </xf>
    <xf numFmtId="0" fontId="51" fillId="13" borderId="37" xfId="0" applyFont="1" applyFill="1" applyBorder="1" applyAlignment="1" applyProtection="1">
      <alignment vertical="center" wrapText="1"/>
    </xf>
    <xf numFmtId="166" fontId="53" fillId="13" borderId="37" xfId="0" applyNumberFormat="1" applyFont="1" applyFill="1" applyBorder="1" applyAlignment="1" applyProtection="1">
      <alignment vertical="center"/>
    </xf>
    <xf numFmtId="0" fontId="52" fillId="13" borderId="53" xfId="0" applyFont="1" applyFill="1" applyBorder="1" applyAlignment="1" applyProtection="1">
      <alignment horizontal="center" vertical="center" wrapText="1"/>
    </xf>
    <xf numFmtId="0" fontId="52" fillId="13" borderId="91" xfId="0" applyFont="1" applyFill="1" applyBorder="1" applyAlignment="1" applyProtection="1">
      <alignment vertical="center"/>
      <protection locked="0"/>
    </xf>
    <xf numFmtId="0" fontId="51" fillId="13" borderId="37" xfId="0" applyFont="1" applyFill="1" applyBorder="1" applyAlignment="1" applyProtection="1">
      <alignment vertical="center" wrapText="1"/>
      <protection locked="0"/>
    </xf>
    <xf numFmtId="0" fontId="51" fillId="13" borderId="38" xfId="0" applyFont="1" applyFill="1" applyBorder="1" applyAlignment="1" applyProtection="1">
      <alignment vertical="center" wrapText="1"/>
      <protection locked="0"/>
    </xf>
    <xf numFmtId="0" fontId="51" fillId="13" borderId="12" xfId="0" applyFont="1" applyFill="1" applyBorder="1" applyAlignment="1" applyProtection="1">
      <alignment vertical="center" wrapText="1"/>
      <protection locked="0"/>
    </xf>
    <xf numFmtId="0" fontId="53" fillId="17" borderId="46" xfId="0" applyFont="1" applyFill="1" applyBorder="1" applyAlignment="1" applyProtection="1">
      <alignment horizontal="left" vertical="center" wrapText="1"/>
      <protection locked="0"/>
    </xf>
    <xf numFmtId="0" fontId="53" fillId="17" borderId="0" xfId="0" applyFont="1" applyFill="1" applyBorder="1" applyAlignment="1" applyProtection="1">
      <alignment horizontal="left" vertical="center" wrapText="1"/>
      <protection locked="0"/>
    </xf>
    <xf numFmtId="0" fontId="53" fillId="17" borderId="12" xfId="0" applyFont="1" applyFill="1" applyBorder="1" applyAlignment="1" applyProtection="1">
      <alignment horizontal="left" vertical="center" wrapText="1"/>
      <protection locked="0"/>
    </xf>
    <xf numFmtId="0" fontId="53" fillId="17" borderId="43" xfId="0" applyFont="1" applyFill="1" applyBorder="1" applyAlignment="1" applyProtection="1">
      <alignment horizontal="left" vertical="center" wrapText="1"/>
      <protection locked="0"/>
    </xf>
    <xf numFmtId="0" fontId="53" fillId="17" borderId="30" xfId="0" applyFont="1" applyFill="1" applyBorder="1" applyAlignment="1" applyProtection="1">
      <alignment horizontal="left" vertical="center" wrapText="1"/>
      <protection locked="0"/>
    </xf>
    <xf numFmtId="0" fontId="53" fillId="17" borderId="32" xfId="0" applyFont="1" applyFill="1" applyBorder="1" applyAlignment="1" applyProtection="1">
      <alignment horizontal="left" vertical="center" wrapText="1"/>
      <protection locked="0"/>
    </xf>
    <xf numFmtId="0" fontId="51" fillId="17" borderId="0" xfId="0" applyFont="1" applyFill="1" applyProtection="1">
      <protection locked="0"/>
    </xf>
    <xf numFmtId="0" fontId="45" fillId="17" borderId="0" xfId="0" applyFont="1" applyFill="1" applyProtection="1">
      <protection locked="0"/>
    </xf>
    <xf numFmtId="0" fontId="52" fillId="17" borderId="2" xfId="0" applyFont="1" applyFill="1" applyBorder="1" applyAlignment="1" applyProtection="1">
      <alignment vertical="center"/>
      <protection locked="0"/>
    </xf>
    <xf numFmtId="0" fontId="96" fillId="0" borderId="2" xfId="6" applyFont="1" applyBorder="1" applyAlignment="1">
      <alignment horizontal="center" vertical="center"/>
    </xf>
    <xf numFmtId="0" fontId="96" fillId="37" borderId="5" xfId="6" applyFont="1" applyFill="1" applyBorder="1" applyAlignment="1">
      <alignment horizontal="center" vertical="center"/>
    </xf>
    <xf numFmtId="0" fontId="96" fillId="37" borderId="74" xfId="6" applyFont="1" applyFill="1" applyBorder="1" applyAlignment="1">
      <alignment horizontal="center" vertical="center"/>
    </xf>
    <xf numFmtId="0" fontId="96" fillId="37" borderId="2" xfId="6" applyFont="1" applyFill="1" applyBorder="1" applyAlignment="1">
      <alignment horizontal="center" vertical="center"/>
    </xf>
    <xf numFmtId="0" fontId="96" fillId="37" borderId="13" xfId="6" applyFont="1" applyFill="1" applyBorder="1" applyAlignment="1">
      <alignment horizontal="center" vertical="center"/>
    </xf>
    <xf numFmtId="0" fontId="96" fillId="0" borderId="74" xfId="6" applyFont="1" applyBorder="1" applyAlignment="1">
      <alignment horizontal="center" vertical="center"/>
    </xf>
    <xf numFmtId="0" fontId="96" fillId="38" borderId="2" xfId="6" applyFont="1" applyFill="1" applyBorder="1" applyAlignment="1">
      <alignment horizontal="center" vertical="center"/>
    </xf>
    <xf numFmtId="0" fontId="96" fillId="0" borderId="20" xfId="6" applyFont="1" applyBorder="1" applyAlignment="1">
      <alignment horizontal="center" vertical="center"/>
    </xf>
    <xf numFmtId="0" fontId="96" fillId="0" borderId="5" xfId="6" applyFont="1" applyBorder="1" applyAlignment="1">
      <alignment horizontal="center" vertical="center"/>
    </xf>
    <xf numFmtId="0" fontId="96" fillId="11" borderId="0" xfId="6" applyFont="1" applyFill="1" applyAlignment="1">
      <alignment horizontal="center" vertical="center"/>
    </xf>
    <xf numFmtId="0" fontId="96" fillId="0" borderId="0" xfId="6" applyFont="1" applyAlignment="1">
      <alignment horizontal="center" vertical="center"/>
    </xf>
    <xf numFmtId="0" fontId="97" fillId="37" borderId="2" xfId="6" applyFont="1" applyFill="1" applyBorder="1" applyAlignment="1">
      <alignment horizontal="center" vertical="center"/>
    </xf>
    <xf numFmtId="0" fontId="97" fillId="37" borderId="13" xfId="6" applyFont="1" applyFill="1" applyBorder="1" applyAlignment="1">
      <alignment horizontal="center" vertical="center"/>
    </xf>
    <xf numFmtId="0" fontId="96" fillId="29" borderId="5" xfId="6" applyFont="1" applyFill="1" applyBorder="1" applyAlignment="1">
      <alignment horizontal="center" vertical="center"/>
    </xf>
    <xf numFmtId="0" fontId="96" fillId="29" borderId="74" xfId="6" applyFont="1" applyFill="1" applyBorder="1" applyAlignment="1">
      <alignment horizontal="center" vertical="center"/>
    </xf>
    <xf numFmtId="0" fontId="96" fillId="29" borderId="2" xfId="6" applyFont="1" applyFill="1" applyBorder="1" applyAlignment="1">
      <alignment horizontal="center" vertical="center"/>
    </xf>
    <xf numFmtId="0" fontId="96" fillId="29" borderId="13" xfId="6" applyFont="1" applyFill="1" applyBorder="1" applyAlignment="1">
      <alignment horizontal="center" vertical="center"/>
    </xf>
    <xf numFmtId="0" fontId="96" fillId="11" borderId="2" xfId="6" applyFont="1" applyFill="1" applyBorder="1" applyAlignment="1">
      <alignment horizontal="center" vertical="center"/>
    </xf>
    <xf numFmtId="0" fontId="97" fillId="0" borderId="13" xfId="6" applyFont="1" applyBorder="1" applyAlignment="1">
      <alignment horizontal="center" vertical="center"/>
    </xf>
    <xf numFmtId="0" fontId="97" fillId="0" borderId="2" xfId="6" applyFont="1" applyBorder="1" applyAlignment="1">
      <alignment horizontal="center" vertical="center"/>
    </xf>
    <xf numFmtId="0" fontId="96" fillId="0" borderId="28" xfId="6" applyFont="1" applyBorder="1" applyAlignment="1">
      <alignment horizontal="center" vertical="center"/>
    </xf>
    <xf numFmtId="0" fontId="96" fillId="39" borderId="2" xfId="6" applyFont="1" applyFill="1" applyBorder="1" applyAlignment="1">
      <alignment horizontal="center" vertical="center"/>
    </xf>
    <xf numFmtId="0" fontId="96" fillId="0" borderId="13" xfId="6" applyFont="1" applyBorder="1" applyAlignment="1">
      <alignment horizontal="center" vertical="center"/>
    </xf>
    <xf numFmtId="0" fontId="98" fillId="37" borderId="13" xfId="6" applyFont="1" applyFill="1" applyBorder="1" applyAlignment="1">
      <alignment horizontal="center" vertical="center"/>
    </xf>
    <xf numFmtId="0" fontId="96" fillId="11" borderId="5" xfId="6" applyFont="1" applyFill="1" applyBorder="1" applyAlignment="1">
      <alignment horizontal="center" vertical="center"/>
    </xf>
    <xf numFmtId="0" fontId="97" fillId="0" borderId="20" xfId="6" applyFont="1" applyBorder="1" applyAlignment="1">
      <alignment horizontal="center" vertical="center"/>
    </xf>
    <xf numFmtId="0" fontId="99" fillId="37" borderId="13" xfId="6" applyFont="1" applyFill="1" applyBorder="1" applyAlignment="1">
      <alignment horizontal="center" vertical="center"/>
    </xf>
    <xf numFmtId="0" fontId="96" fillId="39" borderId="5" xfId="6" applyFont="1" applyFill="1" applyBorder="1" applyAlignment="1">
      <alignment horizontal="center" vertical="center"/>
    </xf>
    <xf numFmtId="0" fontId="96" fillId="39" borderId="74" xfId="6" applyFont="1" applyFill="1" applyBorder="1" applyAlignment="1">
      <alignment horizontal="center" vertical="center"/>
    </xf>
    <xf numFmtId="0" fontId="96" fillId="39" borderId="13" xfId="6" applyFont="1" applyFill="1" applyBorder="1" applyAlignment="1">
      <alignment horizontal="center" vertical="center"/>
    </xf>
    <xf numFmtId="0" fontId="96" fillId="0" borderId="20" xfId="6" applyFont="1" applyBorder="1"/>
    <xf numFmtId="0" fontId="96" fillId="41" borderId="2" xfId="6" applyFont="1" applyFill="1" applyBorder="1" applyAlignment="1">
      <alignment horizontal="center" vertical="center"/>
    </xf>
    <xf numFmtId="0" fontId="97" fillId="11" borderId="13" xfId="6" applyFont="1" applyFill="1" applyBorder="1" applyAlignment="1">
      <alignment horizontal="center" vertical="center"/>
    </xf>
    <xf numFmtId="0" fontId="96" fillId="0" borderId="0" xfId="6" applyFont="1"/>
    <xf numFmtId="0" fontId="96" fillId="0" borderId="24" xfId="6" applyFont="1" applyBorder="1"/>
    <xf numFmtId="0" fontId="96" fillId="0" borderId="0" xfId="6" applyFont="1" applyAlignment="1">
      <alignment vertical="center"/>
    </xf>
    <xf numFmtId="0" fontId="6" fillId="0" borderId="25" xfId="9" applyFont="1" applyBorder="1" applyAlignment="1">
      <alignment horizontal="left" vertical="center" wrapText="1"/>
    </xf>
    <xf numFmtId="0" fontId="6" fillId="0" borderId="23" xfId="9" applyFont="1" applyBorder="1" applyAlignment="1">
      <alignment horizontal="left" vertical="center" wrapText="1"/>
    </xf>
    <xf numFmtId="0" fontId="6" fillId="0" borderId="2" xfId="9" applyFont="1" applyBorder="1" applyAlignment="1">
      <alignment horizontal="left" vertical="center" wrapText="1"/>
    </xf>
    <xf numFmtId="164" fontId="30" fillId="11" borderId="2" xfId="1" applyFont="1" applyFill="1" applyBorder="1" applyAlignment="1">
      <alignment horizontal="center" vertical="center"/>
    </xf>
    <xf numFmtId="164" fontId="50" fillId="11" borderId="2" xfId="1" applyFont="1" applyFill="1" applyBorder="1" applyAlignment="1">
      <alignment horizontal="center" vertical="center"/>
    </xf>
    <xf numFmtId="0" fontId="22" fillId="43" borderId="93" xfId="0" applyFont="1" applyFill="1" applyBorder="1" applyAlignment="1">
      <alignment horizontal="left"/>
    </xf>
    <xf numFmtId="164" fontId="30" fillId="0" borderId="13" xfId="1" applyFont="1" applyBorder="1" applyAlignment="1">
      <alignment horizontal="center" vertical="center"/>
    </xf>
    <xf numFmtId="0" fontId="45" fillId="0" borderId="13" xfId="0" applyFont="1" applyBorder="1" applyAlignment="1">
      <alignment horizontal="center" vertical="center"/>
    </xf>
    <xf numFmtId="0" fontId="45" fillId="0" borderId="13" xfId="0" applyFont="1" applyBorder="1"/>
    <xf numFmtId="0" fontId="22" fillId="45" borderId="2" xfId="0" applyFont="1" applyFill="1" applyBorder="1" applyAlignment="1">
      <alignment vertical="center" wrapText="1"/>
    </xf>
    <xf numFmtId="0" fontId="101" fillId="11" borderId="2" xfId="0" applyFont="1" applyFill="1" applyBorder="1" applyAlignment="1"/>
    <xf numFmtId="0" fontId="22" fillId="46" borderId="2" xfId="0" applyFont="1" applyFill="1" applyBorder="1" applyAlignment="1">
      <alignment vertical="center" wrapText="1"/>
    </xf>
    <xf numFmtId="0" fontId="53" fillId="17" borderId="46" xfId="0" applyFont="1" applyFill="1" applyBorder="1" applyAlignment="1" applyProtection="1">
      <alignment horizontal="left" vertical="center" wrapText="1"/>
      <protection locked="0"/>
    </xf>
    <xf numFmtId="0" fontId="53" fillId="17" borderId="12" xfId="0" applyFont="1" applyFill="1" applyBorder="1" applyAlignment="1" applyProtection="1">
      <alignment horizontal="left" vertical="center" wrapText="1"/>
      <protection locked="0"/>
    </xf>
    <xf numFmtId="0" fontId="104" fillId="43" borderId="93" xfId="12" applyFont="1" applyFill="1" applyBorder="1" applyAlignment="1">
      <alignment horizontal="left"/>
    </xf>
    <xf numFmtId="0" fontId="103" fillId="44" borderId="3" xfId="12" applyFont="1" applyFill="1" applyBorder="1" applyAlignment="1"/>
    <xf numFmtId="0" fontId="103" fillId="47" borderId="71" xfId="12" applyFont="1" applyFill="1" applyBorder="1" applyAlignment="1">
      <alignment horizontal="left"/>
    </xf>
    <xf numFmtId="0" fontId="103" fillId="43" borderId="93" xfId="12" applyFont="1" applyFill="1" applyBorder="1" applyAlignment="1">
      <alignment horizontal="left"/>
    </xf>
    <xf numFmtId="0" fontId="103" fillId="43" borderId="71" xfId="12" applyFont="1" applyFill="1" applyBorder="1" applyAlignment="1"/>
    <xf numFmtId="0" fontId="103" fillId="43" borderId="0" xfId="12" applyFont="1" applyFill="1" applyBorder="1" applyAlignment="1">
      <alignment horizontal="left"/>
    </xf>
    <xf numFmtId="0" fontId="103" fillId="44" borderId="93" xfId="12" applyFont="1" applyFill="1" applyBorder="1" applyAlignment="1">
      <alignment horizontal="left"/>
    </xf>
    <xf numFmtId="0" fontId="105" fillId="43" borderId="93" xfId="12" applyFont="1" applyFill="1" applyBorder="1" applyAlignment="1">
      <alignment horizontal="left"/>
    </xf>
    <xf numFmtId="164" fontId="45" fillId="8" borderId="5" xfId="1" applyFont="1" applyFill="1" applyBorder="1" applyAlignment="1">
      <alignment horizontal="left" wrapText="1"/>
    </xf>
    <xf numFmtId="164" fontId="30" fillId="7" borderId="5" xfId="1" applyFont="1" applyFill="1" applyBorder="1" applyAlignment="1">
      <alignment horizontal="left" wrapText="1"/>
    </xf>
    <xf numFmtId="164" fontId="30" fillId="8" borderId="5" xfId="1" applyFont="1" applyFill="1" applyBorder="1" applyAlignment="1">
      <alignment horizontal="left" wrapText="1"/>
    </xf>
    <xf numFmtId="164" fontId="30" fillId="5" borderId="5" xfId="1" applyFont="1" applyFill="1" applyBorder="1" applyAlignment="1">
      <alignment horizontal="left" wrapText="1"/>
    </xf>
    <xf numFmtId="164" fontId="45" fillId="5" borderId="5" xfId="1" applyFont="1" applyFill="1" applyBorder="1" applyAlignment="1">
      <alignment horizontal="left" wrapText="1"/>
    </xf>
    <xf numFmtId="164" fontId="45" fillId="7" borderId="5" xfId="1" applyFont="1" applyFill="1" applyBorder="1" applyAlignment="1">
      <alignment horizontal="left" wrapText="1"/>
    </xf>
    <xf numFmtId="0" fontId="0" fillId="0" borderId="0" xfId="0"/>
    <xf numFmtId="0" fontId="0" fillId="0" borderId="0" xfId="0" applyBorder="1" applyProtection="1">
      <protection locked="0"/>
    </xf>
    <xf numFmtId="0" fontId="26" fillId="0" borderId="0" xfId="0" applyFont="1" applyBorder="1" applyAlignment="1" applyProtection="1">
      <alignment vertical="center" wrapText="1"/>
      <protection locked="0"/>
    </xf>
    <xf numFmtId="0" fontId="26" fillId="0" borderId="0" xfId="0" applyFont="1" applyBorder="1" applyAlignment="1" applyProtection="1">
      <alignment horizontal="left"/>
      <protection locked="0"/>
    </xf>
    <xf numFmtId="0" fontId="27" fillId="0" borderId="0" xfId="0" applyFont="1" applyBorder="1" applyAlignment="1" applyProtection="1">
      <alignment horizontal="center" vertical="center" wrapText="1"/>
      <protection locked="0"/>
    </xf>
    <xf numFmtId="164" fontId="26" fillId="0" borderId="0" xfId="1" applyFont="1" applyBorder="1" applyAlignment="1" applyProtection="1">
      <alignment horizontal="left" vertical="center" wrapText="1"/>
      <protection locked="0"/>
    </xf>
    <xf numFmtId="0" fontId="51" fillId="13" borderId="34" xfId="0" applyFont="1" applyFill="1" applyBorder="1" applyAlignment="1">
      <alignment vertical="center" wrapText="1"/>
    </xf>
    <xf numFmtId="0" fontId="51" fillId="13" borderId="8" xfId="0" applyFont="1" applyFill="1" applyBorder="1" applyAlignment="1">
      <alignment vertical="center" wrapText="1"/>
    </xf>
    <xf numFmtId="0" fontId="51" fillId="17" borderId="26" xfId="0" applyFont="1" applyFill="1" applyBorder="1" applyAlignment="1">
      <alignment vertical="center" wrapText="1"/>
    </xf>
    <xf numFmtId="0" fontId="51" fillId="17" borderId="10" xfId="0" applyFont="1" applyFill="1" applyBorder="1" applyAlignment="1">
      <alignment vertical="center" wrapText="1"/>
    </xf>
    <xf numFmtId="0" fontId="52" fillId="0" borderId="0" xfId="0" applyFont="1" applyBorder="1" applyAlignment="1" applyProtection="1">
      <alignment vertical="center"/>
      <protection locked="0"/>
    </xf>
    <xf numFmtId="0" fontId="52" fillId="13" borderId="7" xfId="0" applyFont="1" applyFill="1" applyBorder="1" applyAlignment="1" applyProtection="1">
      <alignment horizontal="left"/>
    </xf>
    <xf numFmtId="0" fontId="45" fillId="13" borderId="34" xfId="0" applyFont="1" applyFill="1" applyBorder="1" applyProtection="1"/>
    <xf numFmtId="0" fontId="45" fillId="13" borderId="8" xfId="0" applyFont="1" applyFill="1" applyBorder="1" applyProtection="1"/>
    <xf numFmtId="0" fontId="52" fillId="13" borderId="7" xfId="0" applyFont="1" applyFill="1" applyBorder="1" applyAlignment="1" applyProtection="1">
      <alignment vertical="center"/>
    </xf>
    <xf numFmtId="0" fontId="52" fillId="13" borderId="34" xfId="0" applyFont="1" applyFill="1" applyBorder="1" applyAlignment="1" applyProtection="1">
      <alignment vertical="center"/>
    </xf>
    <xf numFmtId="0" fontId="51" fillId="13" borderId="34" xfId="0" applyFont="1" applyFill="1" applyBorder="1" applyAlignment="1" applyProtection="1">
      <alignment vertical="center" wrapText="1"/>
    </xf>
    <xf numFmtId="0" fontId="51" fillId="17" borderId="9" xfId="0" applyFont="1" applyFill="1" applyBorder="1" applyAlignment="1" applyProtection="1">
      <alignment vertical="center"/>
    </xf>
    <xf numFmtId="0" fontId="51" fillId="17" borderId="26" xfId="0" applyFont="1" applyFill="1" applyBorder="1" applyAlignment="1" applyProtection="1">
      <alignment vertical="center"/>
    </xf>
    <xf numFmtId="0" fontId="51" fillId="17" borderId="26" xfId="0" applyFont="1" applyFill="1" applyBorder="1" applyAlignment="1" applyProtection="1">
      <alignment vertical="center" wrapText="1"/>
    </xf>
    <xf numFmtId="0" fontId="52" fillId="13" borderId="42" xfId="0" applyFont="1" applyFill="1" applyBorder="1" applyAlignment="1" applyProtection="1">
      <alignment horizontal="left"/>
    </xf>
    <xf numFmtId="0" fontId="51" fillId="13" borderId="37" xfId="0" applyFont="1" applyFill="1" applyBorder="1" applyAlignment="1" applyProtection="1">
      <alignment vertical="center" wrapText="1"/>
    </xf>
    <xf numFmtId="166" fontId="53" fillId="13" borderId="37" xfId="0" applyNumberFormat="1" applyFont="1" applyFill="1" applyBorder="1" applyAlignment="1" applyProtection="1">
      <alignment vertical="center"/>
    </xf>
    <xf numFmtId="0" fontId="52" fillId="13" borderId="53" xfId="0" applyFont="1" applyFill="1" applyBorder="1" applyAlignment="1" applyProtection="1">
      <alignment horizontal="center" vertical="center" wrapText="1"/>
    </xf>
    <xf numFmtId="0" fontId="52" fillId="13" borderId="91" xfId="0" applyFont="1" applyFill="1" applyBorder="1" applyAlignment="1" applyProtection="1">
      <alignment vertical="center"/>
      <protection locked="0"/>
    </xf>
    <xf numFmtId="0" fontId="51" fillId="13" borderId="37" xfId="0" applyFont="1" applyFill="1" applyBorder="1" applyAlignment="1" applyProtection="1">
      <alignment vertical="center" wrapText="1"/>
      <protection locked="0"/>
    </xf>
    <xf numFmtId="0" fontId="51" fillId="13" borderId="38" xfId="0" applyFont="1" applyFill="1" applyBorder="1" applyAlignment="1" applyProtection="1">
      <alignment vertical="center" wrapText="1"/>
      <protection locked="0"/>
    </xf>
    <xf numFmtId="0" fontId="51" fillId="13" borderId="12" xfId="0" applyFont="1" applyFill="1" applyBorder="1" applyAlignment="1" applyProtection="1">
      <alignment vertical="center" wrapText="1"/>
      <protection locked="0"/>
    </xf>
    <xf numFmtId="0" fontId="53" fillId="17" borderId="43" xfId="0" applyFont="1" applyFill="1" applyBorder="1" applyAlignment="1" applyProtection="1">
      <alignment horizontal="left" vertical="center" wrapText="1"/>
      <protection locked="0"/>
    </xf>
    <xf numFmtId="0" fontId="53" fillId="17" borderId="30" xfId="0" applyFont="1" applyFill="1" applyBorder="1" applyAlignment="1" applyProtection="1">
      <alignment horizontal="left" vertical="center" wrapText="1"/>
      <protection locked="0"/>
    </xf>
    <xf numFmtId="0" fontId="53" fillId="17" borderId="32" xfId="0" applyFont="1" applyFill="1" applyBorder="1" applyAlignment="1" applyProtection="1">
      <alignment horizontal="left" vertical="center" wrapText="1"/>
      <protection locked="0"/>
    </xf>
    <xf numFmtId="0" fontId="51" fillId="17" borderId="0" xfId="0" applyFont="1" applyFill="1" applyProtection="1">
      <protection locked="0"/>
    </xf>
    <xf numFmtId="0" fontId="45" fillId="17" borderId="0" xfId="0" applyFont="1" applyFill="1" applyProtection="1">
      <protection locked="0"/>
    </xf>
    <xf numFmtId="0" fontId="52" fillId="17" borderId="2" xfId="0" applyFont="1" applyFill="1" applyBorder="1" applyAlignment="1" applyProtection="1">
      <alignment vertical="center"/>
      <protection locked="0"/>
    </xf>
    <xf numFmtId="0" fontId="55" fillId="0" borderId="13" xfId="0" applyFont="1" applyBorder="1" applyAlignment="1" applyProtection="1">
      <alignment vertical="center" wrapText="1"/>
      <protection locked="0"/>
    </xf>
    <xf numFmtId="0" fontId="55" fillId="0" borderId="5" xfId="0" applyFont="1" applyBorder="1" applyAlignment="1" applyProtection="1">
      <alignment vertical="center" wrapText="1"/>
      <protection locked="0"/>
    </xf>
    <xf numFmtId="0" fontId="24" fillId="0" borderId="20" xfId="0" applyFont="1" applyBorder="1" applyAlignment="1">
      <alignment vertical="center"/>
    </xf>
    <xf numFmtId="0" fontId="24" fillId="0" borderId="0" xfId="0" applyFont="1" applyAlignment="1">
      <alignment vertical="center"/>
    </xf>
    <xf numFmtId="0" fontId="24" fillId="0" borderId="5" xfId="0" applyFont="1" applyBorder="1" applyAlignment="1">
      <alignment vertical="center"/>
    </xf>
    <xf numFmtId="0" fontId="0" fillId="0" borderId="0" xfId="0" applyAlignment="1">
      <alignment vertical="center"/>
    </xf>
    <xf numFmtId="0" fontId="0" fillId="0" borderId="0" xfId="0"/>
    <xf numFmtId="0" fontId="38" fillId="0" borderId="2" xfId="0" applyFont="1" applyBorder="1" applyAlignment="1">
      <alignment horizontal="center" vertical="center"/>
    </xf>
    <xf numFmtId="0" fontId="38" fillId="0" borderId="5" xfId="0" applyFont="1" applyBorder="1" applyAlignment="1">
      <alignment horizontal="center" vertical="center"/>
    </xf>
    <xf numFmtId="0" fontId="0" fillId="0" borderId="0" xfId="0" applyBorder="1" applyProtection="1">
      <protection locked="0"/>
    </xf>
    <xf numFmtId="0" fontId="26" fillId="0" borderId="0" xfId="0" applyFont="1" applyBorder="1" applyAlignment="1" applyProtection="1">
      <alignment vertical="center" wrapText="1"/>
      <protection locked="0"/>
    </xf>
    <xf numFmtId="0" fontId="26" fillId="0" borderId="0" xfId="0" applyFont="1" applyBorder="1" applyAlignment="1" applyProtection="1">
      <alignment horizontal="left"/>
      <protection locked="0"/>
    </xf>
    <xf numFmtId="0" fontId="27" fillId="0" borderId="0" xfId="0" applyFont="1" applyBorder="1" applyAlignment="1" applyProtection="1">
      <alignment horizontal="center" vertical="center" wrapText="1"/>
      <protection locked="0"/>
    </xf>
    <xf numFmtId="164" fontId="26" fillId="0" borderId="0" xfId="1" applyFont="1" applyBorder="1" applyAlignment="1" applyProtection="1">
      <alignment horizontal="left" vertical="center" wrapText="1"/>
      <protection locked="0"/>
    </xf>
    <xf numFmtId="0" fontId="51" fillId="13" borderId="34" xfId="0" applyFont="1" applyFill="1" applyBorder="1" applyAlignment="1">
      <alignment vertical="center" wrapText="1"/>
    </xf>
    <xf numFmtId="0" fontId="51" fillId="13" borderId="8" xfId="0" applyFont="1" applyFill="1" applyBorder="1" applyAlignment="1">
      <alignment vertical="center" wrapText="1"/>
    </xf>
    <xf numFmtId="0" fontId="51" fillId="17" borderId="26" xfId="0" applyFont="1" applyFill="1" applyBorder="1" applyAlignment="1">
      <alignment vertical="center" wrapText="1"/>
    </xf>
    <xf numFmtId="0" fontId="51" fillId="17" borderId="10" xfId="0" applyFont="1" applyFill="1" applyBorder="1" applyAlignment="1">
      <alignment vertical="center" wrapText="1"/>
    </xf>
    <xf numFmtId="0" fontId="52" fillId="0" borderId="0" xfId="0" applyFont="1" applyBorder="1" applyAlignment="1" applyProtection="1">
      <alignment vertical="center"/>
      <protection locked="0"/>
    </xf>
    <xf numFmtId="0" fontId="52" fillId="13" borderId="7" xfId="0" applyFont="1" applyFill="1" applyBorder="1" applyAlignment="1" applyProtection="1">
      <alignment horizontal="left"/>
    </xf>
    <xf numFmtId="0" fontId="45" fillId="13" borderId="34" xfId="0" applyFont="1" applyFill="1" applyBorder="1" applyProtection="1"/>
    <xf numFmtId="0" fontId="45" fillId="13" borderId="8" xfId="0" applyFont="1" applyFill="1" applyBorder="1" applyProtection="1"/>
    <xf numFmtId="0" fontId="52" fillId="13" borderId="7" xfId="0" applyFont="1" applyFill="1" applyBorder="1" applyAlignment="1" applyProtection="1">
      <alignment vertical="center"/>
    </xf>
    <xf numFmtId="0" fontId="52" fillId="13" borderId="34" xfId="0" applyFont="1" applyFill="1" applyBorder="1" applyAlignment="1" applyProtection="1">
      <alignment vertical="center"/>
    </xf>
    <xf numFmtId="0" fontId="51" fillId="13" borderId="34" xfId="0" applyFont="1" applyFill="1" applyBorder="1" applyAlignment="1" applyProtection="1">
      <alignment vertical="center" wrapText="1"/>
    </xf>
    <xf numFmtId="0" fontId="51" fillId="17" borderId="9" xfId="0" applyFont="1" applyFill="1" applyBorder="1" applyAlignment="1" applyProtection="1">
      <alignment vertical="center"/>
    </xf>
    <xf numFmtId="0" fontId="51" fillId="17" borderId="26" xfId="0" applyFont="1" applyFill="1" applyBorder="1" applyAlignment="1" applyProtection="1">
      <alignment vertical="center"/>
    </xf>
    <xf numFmtId="0" fontId="51" fillId="17" borderId="26" xfId="0" applyFont="1" applyFill="1" applyBorder="1" applyAlignment="1" applyProtection="1">
      <alignment vertical="center" wrapText="1"/>
    </xf>
    <xf numFmtId="0" fontId="52" fillId="13" borderId="42" xfId="0" applyFont="1" applyFill="1" applyBorder="1" applyAlignment="1" applyProtection="1">
      <alignment horizontal="left"/>
    </xf>
    <xf numFmtId="0" fontId="51" fillId="13" borderId="37" xfId="0" applyFont="1" applyFill="1" applyBorder="1" applyAlignment="1" applyProtection="1">
      <alignment vertical="center" wrapText="1"/>
    </xf>
    <xf numFmtId="166" fontId="53" fillId="13" borderId="37" xfId="0" applyNumberFormat="1" applyFont="1" applyFill="1" applyBorder="1" applyAlignment="1" applyProtection="1">
      <alignment vertical="center"/>
    </xf>
    <xf numFmtId="0" fontId="52" fillId="13" borderId="53" xfId="0" applyFont="1" applyFill="1" applyBorder="1" applyAlignment="1" applyProtection="1">
      <alignment horizontal="center" vertical="center" wrapText="1"/>
    </xf>
    <xf numFmtId="0" fontId="52" fillId="13" borderId="91" xfId="0" applyFont="1" applyFill="1" applyBorder="1" applyAlignment="1" applyProtection="1">
      <alignment vertical="center"/>
      <protection locked="0"/>
    </xf>
    <xf numFmtId="0" fontId="51" fillId="13" borderId="37" xfId="0" applyFont="1" applyFill="1" applyBorder="1" applyAlignment="1" applyProtection="1">
      <alignment vertical="center" wrapText="1"/>
      <protection locked="0"/>
    </xf>
    <xf numFmtId="0" fontId="51" fillId="13" borderId="38" xfId="0" applyFont="1" applyFill="1" applyBorder="1" applyAlignment="1" applyProtection="1">
      <alignment vertical="center" wrapText="1"/>
      <protection locked="0"/>
    </xf>
    <xf numFmtId="0" fontId="51" fillId="13" borderId="12" xfId="0" applyFont="1" applyFill="1" applyBorder="1" applyAlignment="1" applyProtection="1">
      <alignment vertical="center" wrapText="1"/>
      <protection locked="0"/>
    </xf>
    <xf numFmtId="0" fontId="51" fillId="17" borderId="0" xfId="0" applyFont="1" applyFill="1" applyProtection="1">
      <protection locked="0"/>
    </xf>
    <xf numFmtId="0" fontId="45" fillId="17" borderId="0" xfId="0" applyFont="1" applyFill="1" applyProtection="1">
      <protection locked="0"/>
    </xf>
    <xf numFmtId="0" fontId="52" fillId="17" borderId="2" xfId="0" applyFont="1" applyFill="1" applyBorder="1" applyAlignment="1" applyProtection="1">
      <alignment vertical="center"/>
      <protection locked="0"/>
    </xf>
    <xf numFmtId="0" fontId="105" fillId="44" borderId="93" xfId="12" applyFont="1" applyFill="1" applyBorder="1" applyAlignment="1">
      <alignment horizontal="left"/>
    </xf>
    <xf numFmtId="0" fontId="105" fillId="48" borderId="71" xfId="12" applyFont="1" applyFill="1" applyBorder="1" applyAlignment="1"/>
    <xf numFmtId="0" fontId="53" fillId="17" borderId="0" xfId="0" applyFont="1" applyFill="1" applyAlignment="1" applyProtection="1">
      <alignment horizontal="left" vertical="center" wrapText="1"/>
      <protection locked="0"/>
    </xf>
    <xf numFmtId="0" fontId="55" fillId="0" borderId="2" xfId="0" applyFont="1" applyBorder="1" applyAlignment="1" applyProtection="1">
      <alignment vertical="center" wrapText="1"/>
      <protection locked="0"/>
    </xf>
    <xf numFmtId="0" fontId="55" fillId="0" borderId="2" xfId="0" applyFont="1" applyBorder="1" applyAlignment="1" applyProtection="1">
      <alignment horizontal="center" vertical="center" wrapText="1"/>
      <protection locked="0"/>
    </xf>
    <xf numFmtId="0" fontId="4" fillId="0" borderId="2" xfId="9" applyFont="1" applyBorder="1" applyAlignment="1">
      <alignment horizontal="left" vertical="center" wrapText="1"/>
    </xf>
    <xf numFmtId="0" fontId="0" fillId="0" borderId="2" xfId="0" applyBorder="1" applyAlignment="1">
      <alignment horizontal="center" vertical="center" wrapText="1"/>
    </xf>
    <xf numFmtId="164" fontId="30" fillId="5" borderId="2" xfId="1" applyFont="1" applyFill="1" applyBorder="1" applyAlignment="1">
      <alignment vertical="center" wrapText="1"/>
    </xf>
    <xf numFmtId="0" fontId="103" fillId="48" borderId="97" xfId="12" applyFont="1" applyFill="1" applyBorder="1" applyAlignment="1">
      <alignment horizontal="left"/>
    </xf>
    <xf numFmtId="164" fontId="30" fillId="7" borderId="98" xfId="1" applyFont="1" applyFill="1" applyBorder="1" applyAlignment="1">
      <alignment horizontal="left" wrapText="1"/>
    </xf>
    <xf numFmtId="0" fontId="38" fillId="7" borderId="2" xfId="0" applyFont="1" applyFill="1" applyBorder="1"/>
    <xf numFmtId="164" fontId="30" fillId="7" borderId="46" xfId="1" applyFont="1" applyFill="1" applyBorder="1" applyAlignment="1">
      <alignment vertical="center" wrapText="1"/>
    </xf>
    <xf numFmtId="0" fontId="105" fillId="49" borderId="3" xfId="12" applyFont="1" applyFill="1" applyBorder="1" applyAlignment="1">
      <alignment horizontal="left"/>
    </xf>
    <xf numFmtId="0" fontId="103" fillId="44" borderId="3" xfId="12" applyFont="1" applyFill="1" applyBorder="1" applyAlignment="1">
      <alignment horizontal="left"/>
    </xf>
    <xf numFmtId="164" fontId="30" fillId="5" borderId="20" xfId="1" applyFont="1" applyFill="1" applyBorder="1" applyAlignment="1">
      <alignment horizontal="left" wrapText="1"/>
    </xf>
    <xf numFmtId="0" fontId="104" fillId="44" borderId="93" xfId="12" applyFont="1" applyFill="1" applyBorder="1"/>
    <xf numFmtId="0" fontId="104" fillId="44" borderId="93" xfId="12" applyFont="1" applyFill="1" applyBorder="1" applyAlignment="1">
      <alignment horizontal="left"/>
    </xf>
    <xf numFmtId="164" fontId="110" fillId="5" borderId="20" xfId="1" applyFont="1" applyFill="1" applyBorder="1" applyAlignment="1">
      <alignment horizontal="left" wrapText="1"/>
    </xf>
    <xf numFmtId="0" fontId="104" fillId="48" borderId="71" xfId="12" applyFont="1" applyFill="1" applyBorder="1" applyAlignment="1">
      <alignment horizontal="left"/>
    </xf>
    <xf numFmtId="0" fontId="30" fillId="11" borderId="2" xfId="0" applyFont="1" applyFill="1" applyBorder="1" applyAlignment="1">
      <alignment horizontal="center" vertical="center"/>
    </xf>
    <xf numFmtId="0" fontId="45" fillId="11" borderId="2" xfId="0" applyFont="1" applyFill="1" applyBorder="1" applyAlignment="1">
      <alignment horizontal="center"/>
    </xf>
    <xf numFmtId="164" fontId="45" fillId="11" borderId="2" xfId="1" applyFont="1" applyFill="1" applyBorder="1" applyAlignment="1">
      <alignment horizontal="center" vertical="center" wrapText="1"/>
    </xf>
    <xf numFmtId="0" fontId="45" fillId="11" borderId="2" xfId="0" applyFont="1" applyFill="1" applyBorder="1" applyAlignment="1">
      <alignment horizontal="center" vertical="center"/>
    </xf>
    <xf numFmtId="0" fontId="38" fillId="11" borderId="2" xfId="0" applyFont="1" applyFill="1" applyBorder="1" applyAlignment="1">
      <alignment horizontal="center"/>
    </xf>
    <xf numFmtId="0" fontId="38" fillId="0" borderId="2" xfId="0" applyFont="1" applyFill="1" applyBorder="1" applyAlignment="1">
      <alignment horizontal="center" vertical="center"/>
    </xf>
    <xf numFmtId="164" fontId="41" fillId="0" borderId="2" xfId="1" applyFont="1" applyFill="1" applyBorder="1" applyAlignment="1">
      <alignment horizontal="center" vertical="center"/>
    </xf>
    <xf numFmtId="164" fontId="38" fillId="0" borderId="2" xfId="1" applyFont="1" applyFill="1" applyBorder="1" applyAlignment="1">
      <alignment horizontal="center" vertical="center"/>
    </xf>
    <xf numFmtId="166" fontId="53" fillId="13" borderId="34" xfId="0" applyNumberFormat="1" applyFont="1" applyFill="1" applyBorder="1" applyAlignment="1" applyProtection="1">
      <alignment vertical="center"/>
    </xf>
    <xf numFmtId="0" fontId="52" fillId="13" borderId="100" xfId="0" applyFont="1" applyFill="1" applyBorder="1" applyAlignment="1" applyProtection="1">
      <alignment horizontal="center" vertical="center" wrapText="1"/>
    </xf>
    <xf numFmtId="0" fontId="3" fillId="0" borderId="2" xfId="9" applyFont="1" applyBorder="1" applyAlignment="1">
      <alignment horizontal="left" vertical="center" wrapText="1"/>
    </xf>
    <xf numFmtId="0" fontId="2" fillId="0" borderId="2" xfId="9" applyFont="1" applyBorder="1" applyAlignment="1">
      <alignment horizontal="left" textRotation="45" wrapText="1"/>
    </xf>
    <xf numFmtId="0" fontId="52" fillId="17" borderId="63" xfId="0" applyFont="1" applyFill="1" applyBorder="1" applyAlignment="1" applyProtection="1">
      <alignment vertical="center"/>
      <protection locked="0"/>
    </xf>
    <xf numFmtId="0" fontId="52" fillId="17" borderId="17" xfId="0" applyFont="1" applyFill="1" applyBorder="1" applyAlignment="1" applyProtection="1">
      <alignment vertical="center"/>
      <protection locked="0"/>
    </xf>
    <xf numFmtId="0" fontId="54" fillId="11" borderId="0" xfId="0" applyFont="1" applyFill="1" applyBorder="1" applyAlignment="1" applyProtection="1">
      <protection locked="0"/>
    </xf>
    <xf numFmtId="0" fontId="52" fillId="11" borderId="0" xfId="0" applyFont="1" applyFill="1" applyBorder="1" applyAlignment="1" applyProtection="1">
      <protection locked="0"/>
    </xf>
    <xf numFmtId="0" fontId="55" fillId="11" borderId="0" xfId="0" applyFont="1" applyFill="1" applyBorder="1" applyAlignment="1" applyProtection="1">
      <alignment vertical="center" wrapText="1"/>
      <protection locked="0"/>
    </xf>
    <xf numFmtId="0" fontId="113" fillId="0" borderId="11" xfId="0" applyFont="1" applyBorder="1" applyAlignment="1" applyProtection="1">
      <protection locked="0"/>
    </xf>
    <xf numFmtId="0" fontId="113" fillId="0" borderId="0" xfId="0" applyFont="1" applyBorder="1" applyAlignment="1" applyProtection="1">
      <protection locked="0"/>
    </xf>
    <xf numFmtId="0" fontId="52" fillId="11" borderId="0" xfId="0" applyFont="1" applyFill="1" applyBorder="1" applyAlignment="1" applyProtection="1">
      <alignment horizontal="left" vertical="center" wrapText="1"/>
      <protection locked="0"/>
    </xf>
    <xf numFmtId="0" fontId="55" fillId="11" borderId="0" xfId="0" applyFont="1" applyFill="1" applyBorder="1" applyAlignment="1" applyProtection="1">
      <alignment horizontal="center" vertical="center" wrapText="1"/>
      <protection locked="0"/>
    </xf>
    <xf numFmtId="0" fontId="28" fillId="0" borderId="49" xfId="9" applyFont="1" applyBorder="1" applyAlignment="1">
      <alignment horizontal="center" vertical="center"/>
    </xf>
    <xf numFmtId="0" fontId="22" fillId="0" borderId="0" xfId="0" applyFont="1" applyBorder="1" applyAlignment="1">
      <alignment horizontal="center"/>
    </xf>
    <xf numFmtId="0" fontId="0" fillId="0" borderId="2" xfId="0" applyBorder="1" applyAlignment="1">
      <alignment horizontal="center" vertical="center"/>
    </xf>
    <xf numFmtId="0" fontId="9" fillId="0" borderId="49" xfId="9" applyBorder="1" applyAlignment="1">
      <alignment horizontal="left" vertical="center" wrapText="1"/>
    </xf>
    <xf numFmtId="0" fontId="9" fillId="0" borderId="49" xfId="9" applyBorder="1" applyAlignment="1">
      <alignment horizontal="center" vertical="center"/>
    </xf>
    <xf numFmtId="0" fontId="28" fillId="0" borderId="18" xfId="9" applyFont="1" applyBorder="1" applyAlignment="1">
      <alignment horizontal="center" vertical="center"/>
    </xf>
    <xf numFmtId="0" fontId="9" fillId="0" borderId="18" xfId="9" applyBorder="1" applyAlignment="1">
      <alignment horizontal="left" vertical="center" wrapText="1"/>
    </xf>
    <xf numFmtId="0" fontId="9" fillId="0" borderId="18" xfId="9" applyBorder="1" applyAlignment="1">
      <alignment horizontal="center" vertical="center"/>
    </xf>
    <xf numFmtId="0" fontId="31" fillId="11" borderId="13" xfId="0" applyFont="1" applyFill="1" applyBorder="1" applyAlignment="1">
      <alignment vertical="top" wrapText="1"/>
    </xf>
    <xf numFmtId="0" fontId="28" fillId="0" borderId="53" xfId="9" applyFont="1" applyBorder="1" applyAlignment="1">
      <alignment horizontal="center" vertical="center"/>
    </xf>
    <xf numFmtId="0" fontId="28" fillId="0" borderId="53" xfId="9" applyFont="1" applyBorder="1" applyAlignment="1">
      <alignment horizontal="left" vertical="center" wrapText="1"/>
    </xf>
    <xf numFmtId="0" fontId="2" fillId="0" borderId="49" xfId="9" applyFont="1" applyBorder="1" applyAlignment="1">
      <alignment horizontal="left" vertical="center" wrapText="1"/>
    </xf>
    <xf numFmtId="0" fontId="2" fillId="0" borderId="18" xfId="9" applyFont="1" applyBorder="1" applyAlignment="1">
      <alignment horizontal="left" vertical="center" wrapText="1"/>
    </xf>
    <xf numFmtId="0" fontId="8" fillId="0" borderId="49" xfId="9" applyFont="1" applyBorder="1" applyAlignment="1">
      <alignment horizontal="left" vertical="center" wrapText="1"/>
    </xf>
    <xf numFmtId="164" fontId="19" fillId="4" borderId="3" xfId="1" applyFont="1" applyFill="1" applyBorder="1" applyAlignment="1">
      <alignment wrapText="1"/>
    </xf>
    <xf numFmtId="164" fontId="19" fillId="4" borderId="6" xfId="1" applyFont="1" applyFill="1" applyBorder="1" applyAlignment="1">
      <alignment wrapText="1"/>
    </xf>
    <xf numFmtId="164" fontId="20" fillId="14" borderId="28" xfId="1" applyFont="1" applyFill="1" applyBorder="1" applyAlignment="1" applyProtection="1">
      <alignment vertical="center"/>
      <protection locked="0"/>
    </xf>
    <xf numFmtId="164" fontId="34" fillId="2" borderId="91" xfId="1" applyFont="1" applyFill="1" applyBorder="1" applyAlignment="1">
      <alignment horizontal="center" vertical="center" textRotation="90" wrapText="1"/>
    </xf>
    <xf numFmtId="0" fontId="28" fillId="0" borderId="91" xfId="9" applyFont="1" applyBorder="1" applyAlignment="1">
      <alignment horizontal="left" vertical="center"/>
    </xf>
    <xf numFmtId="0" fontId="9" fillId="0" borderId="51" xfId="9" applyBorder="1" applyAlignment="1">
      <alignment horizontal="left" vertical="center" wrapText="1"/>
    </xf>
    <xf numFmtId="0" fontId="9" fillId="0" borderId="63" xfId="9" applyBorder="1" applyAlignment="1">
      <alignment horizontal="left" vertical="center" wrapText="1"/>
    </xf>
    <xf numFmtId="0" fontId="9" fillId="0" borderId="102" xfId="9" applyBorder="1" applyAlignment="1">
      <alignment horizontal="left" vertical="center" wrapText="1"/>
    </xf>
    <xf numFmtId="164" fontId="42" fillId="3" borderId="101" xfId="1" applyFont="1" applyFill="1" applyBorder="1" applyAlignment="1">
      <alignment horizontal="left" textRotation="90" wrapText="1"/>
    </xf>
    <xf numFmtId="166" fontId="0" fillId="11" borderId="13" xfId="0" applyNumberFormat="1" applyFill="1" applyBorder="1" applyAlignment="1">
      <alignment horizontal="center" vertical="center"/>
    </xf>
    <xf numFmtId="164" fontId="19" fillId="9" borderId="103" xfId="1" applyFont="1" applyFill="1" applyBorder="1" applyAlignment="1">
      <alignment textRotation="90" wrapText="1"/>
    </xf>
    <xf numFmtId="164" fontId="19" fillId="9" borderId="104" xfId="1" applyFont="1" applyFill="1" applyBorder="1" applyAlignment="1">
      <alignment textRotation="90" wrapText="1"/>
    </xf>
    <xf numFmtId="164" fontId="19" fillId="9" borderId="105" xfId="1" applyFont="1" applyFill="1" applyBorder="1" applyAlignment="1">
      <alignment textRotation="90" wrapText="1"/>
    </xf>
    <xf numFmtId="0" fontId="31" fillId="11" borderId="106" xfId="0" applyFont="1" applyFill="1" applyBorder="1" applyAlignment="1">
      <alignment vertical="top" wrapText="1"/>
    </xf>
    <xf numFmtId="0" fontId="24" fillId="11" borderId="106" xfId="0" applyFont="1" applyFill="1" applyBorder="1" applyAlignment="1">
      <alignment horizontal="center" vertical="center"/>
    </xf>
    <xf numFmtId="0" fontId="24" fillId="11" borderId="107" xfId="0" applyFont="1" applyFill="1" applyBorder="1" applyAlignment="1">
      <alignment horizontal="center" vertical="center"/>
    </xf>
    <xf numFmtId="0" fontId="24" fillId="11" borderId="108" xfId="0" applyFont="1" applyFill="1" applyBorder="1" applyAlignment="1">
      <alignment horizontal="center" vertical="center"/>
    </xf>
    <xf numFmtId="0" fontId="0" fillId="0" borderId="109" xfId="0" applyBorder="1"/>
    <xf numFmtId="0" fontId="0" fillId="0" borderId="0" xfId="0" applyBorder="1" applyAlignment="1"/>
    <xf numFmtId="0" fontId="0" fillId="0" borderId="16" xfId="0" applyBorder="1" applyAlignment="1">
      <alignment horizontal="center" vertical="center"/>
    </xf>
    <xf numFmtId="0" fontId="0" fillId="18" borderId="16" xfId="0" applyFill="1" applyBorder="1" applyAlignment="1">
      <alignment horizontal="center" vertical="center"/>
    </xf>
    <xf numFmtId="0" fontId="0" fillId="18" borderId="19" xfId="0" applyFill="1" applyBorder="1" applyAlignment="1">
      <alignment horizontal="center" vertical="center"/>
    </xf>
    <xf numFmtId="0" fontId="0" fillId="0" borderId="15" xfId="0" applyBorder="1" applyAlignment="1">
      <alignment horizontal="center" vertical="center"/>
    </xf>
    <xf numFmtId="0" fontId="0" fillId="0" borderId="110" xfId="0" applyBorder="1"/>
    <xf numFmtId="0" fontId="0" fillId="0" borderId="18" xfId="0" applyBorder="1" applyAlignment="1">
      <alignment horizontal="center" vertical="center"/>
    </xf>
    <xf numFmtId="0" fontId="0" fillId="0" borderId="19" xfId="0" applyBorder="1" applyAlignment="1">
      <alignment horizontal="center" vertical="center"/>
    </xf>
    <xf numFmtId="0" fontId="0" fillId="0" borderId="0" xfId="0" applyBorder="1" applyAlignment="1">
      <alignment horizontal="center" vertical="center"/>
    </xf>
    <xf numFmtId="0" fontId="0" fillId="0" borderId="11" xfId="0" applyBorder="1" applyAlignment="1">
      <alignment vertical="center"/>
    </xf>
    <xf numFmtId="0" fontId="0" fillId="0" borderId="0" xfId="0" applyBorder="1" applyAlignment="1">
      <alignment vertical="center"/>
    </xf>
    <xf numFmtId="0" fontId="0" fillId="0" borderId="12" xfId="0" applyBorder="1" applyAlignment="1">
      <alignment vertical="center"/>
    </xf>
    <xf numFmtId="0" fontId="0" fillId="0" borderId="48" xfId="0" applyBorder="1" applyAlignment="1">
      <alignment horizontal="center" vertical="center"/>
    </xf>
    <xf numFmtId="0" fontId="0" fillId="0" borderId="17" xfId="0" applyBorder="1" applyAlignment="1">
      <alignment horizontal="center" vertical="center"/>
    </xf>
    <xf numFmtId="0" fontId="34" fillId="52" borderId="5" xfId="0" applyFont="1" applyFill="1" applyBorder="1" applyAlignment="1">
      <alignment horizontal="center" vertical="center"/>
    </xf>
    <xf numFmtId="0" fontId="0" fillId="50" borderId="62" xfId="0" applyFill="1" applyBorder="1" applyAlignment="1">
      <alignment horizontal="center"/>
    </xf>
    <xf numFmtId="0" fontId="0" fillId="20" borderId="49" xfId="0" applyFill="1" applyBorder="1" applyAlignment="1">
      <alignment horizontal="center"/>
    </xf>
    <xf numFmtId="0" fontId="0" fillId="51" borderId="49" xfId="0" applyFill="1" applyBorder="1" applyAlignment="1">
      <alignment horizontal="center"/>
    </xf>
    <xf numFmtId="0" fontId="0" fillId="52" borderId="50" xfId="0" applyFill="1" applyBorder="1" applyAlignment="1">
      <alignment horizontal="center"/>
    </xf>
    <xf numFmtId="0" fontId="22" fillId="0" borderId="50" xfId="0" applyFont="1" applyBorder="1" applyAlignment="1">
      <alignment horizontal="center" vertical="center"/>
    </xf>
    <xf numFmtId="0" fontId="37" fillId="0" borderId="11" xfId="0" applyFont="1" applyBorder="1" applyAlignment="1">
      <alignment horizontal="center" vertical="center"/>
    </xf>
    <xf numFmtId="0" fontId="37" fillId="0" borderId="0" xfId="0" applyFont="1" applyBorder="1" applyAlignment="1">
      <alignment horizontal="center" vertical="center"/>
    </xf>
    <xf numFmtId="0" fontId="36" fillId="0" borderId="0" xfId="0" applyFont="1" applyBorder="1" applyAlignment="1">
      <alignment horizontal="center" vertical="center"/>
    </xf>
    <xf numFmtId="0" fontId="37" fillId="0" borderId="12" xfId="0" applyFont="1" applyBorder="1" applyAlignment="1">
      <alignment horizontal="center" vertical="center"/>
    </xf>
    <xf numFmtId="0" fontId="0" fillId="0" borderId="0" xfId="0" applyBorder="1" applyAlignment="1">
      <alignment horizontal="left"/>
    </xf>
    <xf numFmtId="0" fontId="0" fillId="0" borderId="26" xfId="0" applyBorder="1" applyAlignment="1">
      <alignment horizontal="left"/>
    </xf>
    <xf numFmtId="0" fontId="47" fillId="0" borderId="42" xfId="0" applyFont="1" applyBorder="1" applyAlignment="1">
      <alignment horizontal="left"/>
    </xf>
    <xf numFmtId="0" fontId="0" fillId="0" borderId="38" xfId="0" applyBorder="1"/>
    <xf numFmtId="0" fontId="22" fillId="53" borderId="42" xfId="0" applyFont="1" applyFill="1" applyBorder="1" applyAlignment="1">
      <alignment horizontal="center" vertical="center"/>
    </xf>
    <xf numFmtId="0" fontId="22" fillId="53" borderId="37" xfId="0" applyFont="1" applyFill="1" applyBorder="1" applyAlignment="1">
      <alignment horizontal="center" vertical="center"/>
    </xf>
    <xf numFmtId="0" fontId="22" fillId="53" borderId="38" xfId="0" applyFont="1" applyFill="1" applyBorder="1" applyAlignment="1">
      <alignment horizontal="center" vertical="center"/>
    </xf>
    <xf numFmtId="0" fontId="0" fillId="0" borderId="48" xfId="0" applyBorder="1" applyAlignment="1">
      <alignment horizontal="center" vertical="center"/>
    </xf>
    <xf numFmtId="0" fontId="0" fillId="0" borderId="49" xfId="0" applyBorder="1" applyAlignment="1">
      <alignment horizontal="center" vertical="center"/>
    </xf>
    <xf numFmtId="0" fontId="0" fillId="0" borderId="50" xfId="0" applyBorder="1" applyAlignment="1">
      <alignment horizontal="center" vertical="center"/>
    </xf>
    <xf numFmtId="0" fontId="0" fillId="0" borderId="51" xfId="0" applyBorder="1" applyAlignment="1">
      <alignment horizontal="center" vertical="center"/>
    </xf>
    <xf numFmtId="0" fontId="0" fillId="0" borderId="35" xfId="0" applyBorder="1" applyAlignment="1">
      <alignment horizontal="center" vertical="center"/>
    </xf>
    <xf numFmtId="0" fontId="0" fillId="0" borderId="36" xfId="0" applyBorder="1" applyAlignment="1">
      <alignment horizontal="center" vertical="center"/>
    </xf>
    <xf numFmtId="0" fontId="0" fillId="0" borderId="5" xfId="0" applyBorder="1" applyAlignment="1">
      <alignment horizontal="center" vertical="center"/>
    </xf>
    <xf numFmtId="0" fontId="0" fillId="0" borderId="20" xfId="0" applyBorder="1" applyAlignment="1">
      <alignment horizontal="center" vertical="center"/>
    </xf>
    <xf numFmtId="0" fontId="0" fillId="0" borderId="47" xfId="0" applyBorder="1" applyAlignment="1">
      <alignment horizontal="center" vertical="center"/>
    </xf>
    <xf numFmtId="0" fontId="22" fillId="0" borderId="49" xfId="0" applyFont="1" applyBorder="1" applyAlignment="1">
      <alignment horizontal="center" vertical="center" wrapText="1"/>
    </xf>
    <xf numFmtId="0" fontId="22" fillId="0" borderId="2" xfId="0" applyFont="1" applyBorder="1" applyAlignment="1">
      <alignment horizontal="center" vertical="center" wrapText="1"/>
    </xf>
    <xf numFmtId="0" fontId="22" fillId="0" borderId="48" xfId="0" applyFont="1" applyBorder="1" applyAlignment="1">
      <alignment horizontal="center" vertical="center"/>
    </xf>
    <xf numFmtId="0" fontId="22" fillId="0" borderId="49" xfId="0" applyFont="1" applyBorder="1" applyAlignment="1">
      <alignment horizontal="center" vertical="center"/>
    </xf>
    <xf numFmtId="0" fontId="22" fillId="0" borderId="15" xfId="0" applyFont="1" applyBorder="1" applyAlignment="1">
      <alignment horizontal="center" vertical="center"/>
    </xf>
    <xf numFmtId="0" fontId="22" fillId="0" borderId="2" xfId="0" applyFont="1" applyBorder="1" applyAlignment="1">
      <alignment horizontal="center" vertical="center"/>
    </xf>
    <xf numFmtId="0" fontId="0" fillId="0" borderId="15" xfId="0" applyBorder="1" applyAlignment="1">
      <alignment horizontal="center" vertical="center"/>
    </xf>
    <xf numFmtId="0" fontId="0" fillId="0" borderId="2" xfId="0" applyBorder="1" applyAlignment="1">
      <alignment horizontal="center" vertical="center"/>
    </xf>
    <xf numFmtId="0" fontId="0" fillId="0" borderId="15" xfId="0" applyFont="1" applyBorder="1" applyAlignment="1">
      <alignment horizontal="center" vertical="center"/>
    </xf>
    <xf numFmtId="0" fontId="0" fillId="0" borderId="2" xfId="0" applyFont="1"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22" fillId="20" borderId="11" xfId="0" applyFont="1" applyFill="1" applyBorder="1" applyAlignment="1">
      <alignment horizontal="center" vertical="center"/>
    </xf>
    <xf numFmtId="0" fontId="22" fillId="20" borderId="0" xfId="0" applyFont="1" applyFill="1" applyBorder="1" applyAlignment="1">
      <alignment horizontal="center" vertical="center"/>
    </xf>
    <xf numFmtId="0" fontId="22" fillId="20" borderId="12" xfId="0" applyFont="1" applyFill="1" applyBorder="1" applyAlignment="1">
      <alignment horizontal="center" vertical="center"/>
    </xf>
    <xf numFmtId="0" fontId="36" fillId="51" borderId="31" xfId="0" applyFont="1" applyFill="1" applyBorder="1" applyAlignment="1">
      <alignment horizontal="center" vertical="center"/>
    </xf>
    <xf numFmtId="0" fontId="36" fillId="51" borderId="30" xfId="0" applyFont="1" applyFill="1" applyBorder="1" applyAlignment="1">
      <alignment horizontal="center" vertical="center"/>
    </xf>
    <xf numFmtId="0" fontId="36" fillId="51" borderId="32" xfId="0" applyFont="1" applyFill="1" applyBorder="1" applyAlignment="1">
      <alignment horizontal="center" vertical="center"/>
    </xf>
    <xf numFmtId="0" fontId="36" fillId="51" borderId="27" xfId="0" applyFont="1" applyFill="1" applyBorder="1" applyAlignment="1">
      <alignment horizontal="center" vertical="center"/>
    </xf>
    <xf numFmtId="0" fontId="36" fillId="51" borderId="28" xfId="0" applyFont="1" applyFill="1" applyBorder="1" applyAlignment="1">
      <alignment horizontal="center" vertical="center"/>
    </xf>
    <xf numFmtId="0" fontId="36" fillId="51" borderId="33" xfId="0" applyFont="1" applyFill="1" applyBorder="1" applyAlignment="1">
      <alignment horizontal="center" vertical="center"/>
    </xf>
    <xf numFmtId="0" fontId="114" fillId="0" borderId="0" xfId="0" applyFont="1" applyBorder="1" applyAlignment="1">
      <alignment horizontal="center" vertical="center"/>
    </xf>
    <xf numFmtId="0" fontId="34" fillId="52" borderId="20" xfId="0" applyFont="1" applyFill="1" applyBorder="1" applyAlignment="1">
      <alignment horizontal="center" vertical="center"/>
    </xf>
    <xf numFmtId="0" fontId="34" fillId="52" borderId="13" xfId="0" applyFont="1" applyFill="1" applyBorder="1" applyAlignment="1">
      <alignment horizontal="center" vertical="center"/>
    </xf>
    <xf numFmtId="0" fontId="0" fillId="52" borderId="9" xfId="0" applyFill="1" applyBorder="1" applyAlignment="1">
      <alignment horizontal="center" vertical="center"/>
    </xf>
    <xf numFmtId="0" fontId="0" fillId="52" borderId="26" xfId="0" applyFill="1" applyBorder="1" applyAlignment="1">
      <alignment horizontal="center" vertical="center"/>
    </xf>
    <xf numFmtId="0" fontId="0" fillId="52" borderId="10" xfId="0" applyFill="1" applyBorder="1" applyAlignment="1">
      <alignment horizontal="center" vertical="center"/>
    </xf>
    <xf numFmtId="0" fontId="0" fillId="0" borderId="66" xfId="0" applyBorder="1" applyAlignment="1">
      <alignment horizontal="center" vertical="center" wrapText="1"/>
    </xf>
    <xf numFmtId="0" fontId="0" fillId="0" borderId="83" xfId="0" applyBorder="1" applyAlignment="1">
      <alignment horizontal="center" vertical="center" wrapText="1"/>
    </xf>
    <xf numFmtId="0" fontId="0" fillId="0" borderId="67" xfId="0" applyBorder="1" applyAlignment="1">
      <alignment horizontal="center" vertical="center"/>
    </xf>
    <xf numFmtId="0" fontId="0" fillId="0" borderId="85" xfId="0" applyBorder="1" applyAlignment="1">
      <alignment horizontal="center" vertical="center"/>
    </xf>
    <xf numFmtId="0" fontId="0" fillId="0" borderId="23" xfId="0" applyBorder="1" applyAlignment="1">
      <alignment horizontal="center" vertical="center"/>
    </xf>
    <xf numFmtId="0" fontId="0" fillId="0" borderId="84" xfId="0" applyBorder="1" applyAlignment="1">
      <alignment horizontal="center" vertical="center"/>
    </xf>
    <xf numFmtId="0" fontId="22" fillId="0" borderId="29" xfId="0" applyFont="1" applyBorder="1" applyAlignment="1">
      <alignment horizontal="center" vertical="center"/>
    </xf>
    <xf numFmtId="0" fontId="22" fillId="0" borderId="35" xfId="0" applyFont="1" applyBorder="1" applyAlignment="1">
      <alignment horizontal="center" vertical="center"/>
    </xf>
    <xf numFmtId="0" fontId="22" fillId="0" borderId="36" xfId="0" applyFont="1" applyBorder="1" applyAlignment="1">
      <alignment horizontal="center" vertical="center"/>
    </xf>
    <xf numFmtId="0" fontId="0" fillId="0" borderId="41" xfId="0" applyBorder="1" applyAlignment="1">
      <alignment horizontal="center" vertical="center"/>
    </xf>
    <xf numFmtId="0" fontId="0" fillId="0" borderId="13" xfId="0" applyBorder="1" applyAlignment="1">
      <alignment horizontal="center" vertical="center"/>
    </xf>
    <xf numFmtId="0" fontId="0" fillId="0" borderId="60" xfId="0" applyBorder="1" applyAlignment="1">
      <alignment horizontal="center" vertical="center"/>
    </xf>
    <xf numFmtId="0" fontId="0" fillId="0" borderId="61" xfId="0" applyBorder="1" applyAlignment="1">
      <alignment horizontal="center" vertical="center"/>
    </xf>
    <xf numFmtId="0" fontId="0" fillId="0" borderId="16" xfId="0" applyBorder="1" applyAlignment="1">
      <alignment horizontal="center" vertical="center"/>
    </xf>
    <xf numFmtId="0" fontId="0" fillId="0" borderId="19" xfId="0" applyBorder="1" applyAlignment="1">
      <alignment horizontal="center" vertical="center"/>
    </xf>
    <xf numFmtId="0" fontId="22" fillId="0" borderId="50" xfId="0" applyFont="1" applyBorder="1" applyAlignment="1">
      <alignment horizontal="center" vertical="center"/>
    </xf>
    <xf numFmtId="0" fontId="0" fillId="0" borderId="15" xfId="0" applyBorder="1" applyAlignment="1">
      <alignment horizontal="center" vertical="center" wrapText="1"/>
    </xf>
    <xf numFmtId="0" fontId="0" fillId="0" borderId="17" xfId="0" applyBorder="1" applyAlignment="1">
      <alignment horizontal="center" vertical="center" wrapText="1"/>
    </xf>
    <xf numFmtId="0" fontId="22" fillId="0" borderId="50" xfId="0" applyFont="1" applyBorder="1" applyAlignment="1">
      <alignment horizontal="center" vertical="center" wrapText="1"/>
    </xf>
    <xf numFmtId="0" fontId="22" fillId="0" borderId="16" xfId="0" applyFont="1" applyBorder="1" applyAlignment="1">
      <alignment horizontal="center" vertical="center" wrapText="1"/>
    </xf>
    <xf numFmtId="0" fontId="0" fillId="0" borderId="18" xfId="0" applyBorder="1" applyAlignment="1">
      <alignment horizontal="center" vertical="center" wrapText="1"/>
    </xf>
    <xf numFmtId="0" fontId="0" fillId="0" borderId="63" xfId="0" applyBorder="1" applyAlignment="1">
      <alignment horizontal="center" vertical="center"/>
    </xf>
    <xf numFmtId="0" fontId="0" fillId="0" borderId="64" xfId="0" applyBorder="1" applyAlignment="1">
      <alignment horizontal="center" vertical="center"/>
    </xf>
    <xf numFmtId="0" fontId="0" fillId="0" borderId="65" xfId="0" applyBorder="1" applyAlignment="1">
      <alignment horizontal="center" vertical="center"/>
    </xf>
    <xf numFmtId="0" fontId="0" fillId="0" borderId="2" xfId="0" applyBorder="1" applyAlignment="1">
      <alignment horizontal="center"/>
    </xf>
    <xf numFmtId="0" fontId="0" fillId="0" borderId="16" xfId="0" applyBorder="1" applyAlignment="1">
      <alignment horizontal="center"/>
    </xf>
    <xf numFmtId="0" fontId="0" fillId="0" borderId="31" xfId="0" applyBorder="1" applyAlignment="1">
      <alignment horizontal="center" vertical="center"/>
    </xf>
    <xf numFmtId="0" fontId="0" fillId="0" borderId="30" xfId="0" applyBorder="1" applyAlignment="1">
      <alignment horizontal="center" vertical="center"/>
    </xf>
    <xf numFmtId="0" fontId="0" fillId="0" borderId="32" xfId="0" applyBorder="1" applyAlignment="1">
      <alignment horizontal="center" vertical="center"/>
    </xf>
    <xf numFmtId="0" fontId="0" fillId="0" borderId="11" xfId="0" applyBorder="1" applyAlignment="1">
      <alignment horizontal="center" vertical="center"/>
    </xf>
    <xf numFmtId="0" fontId="0" fillId="0" borderId="0" xfId="0" applyBorder="1" applyAlignment="1">
      <alignment horizontal="center" vertical="center"/>
    </xf>
    <xf numFmtId="0" fontId="0" fillId="0" borderId="12" xfId="0" applyBorder="1" applyAlignment="1">
      <alignment horizontal="center" vertical="center"/>
    </xf>
    <xf numFmtId="0" fontId="0" fillId="0" borderId="9" xfId="0" applyBorder="1" applyAlignment="1">
      <alignment horizontal="center" vertical="center"/>
    </xf>
    <xf numFmtId="0" fontId="0" fillId="0" borderId="26" xfId="0" applyBorder="1" applyAlignment="1">
      <alignment horizontal="center" vertical="center"/>
    </xf>
    <xf numFmtId="0" fontId="0" fillId="0" borderId="10" xfId="0" applyBorder="1" applyAlignment="1">
      <alignment horizontal="center" vertical="center"/>
    </xf>
    <xf numFmtId="0" fontId="22" fillId="18" borderId="42" xfId="0" applyFont="1" applyFill="1" applyBorder="1" applyAlignment="1">
      <alignment horizontal="left"/>
    </xf>
    <xf numFmtId="0" fontId="22" fillId="18" borderId="37" xfId="0" applyFont="1" applyFill="1" applyBorder="1" applyAlignment="1">
      <alignment horizontal="left"/>
    </xf>
    <xf numFmtId="0" fontId="22" fillId="18" borderId="38" xfId="0" applyFont="1" applyFill="1" applyBorder="1" applyAlignment="1">
      <alignment horizontal="left"/>
    </xf>
    <xf numFmtId="0" fontId="0" fillId="23" borderId="42" xfId="0" applyFill="1" applyBorder="1" applyAlignment="1">
      <alignment horizontal="left"/>
    </xf>
    <xf numFmtId="0" fontId="0" fillId="23" borderId="37" xfId="0" applyFill="1" applyBorder="1" applyAlignment="1">
      <alignment horizontal="left"/>
    </xf>
    <xf numFmtId="0" fontId="0" fillId="23" borderId="38" xfId="0" applyFill="1" applyBorder="1" applyAlignment="1">
      <alignment horizontal="left"/>
    </xf>
    <xf numFmtId="0" fontId="22" fillId="12" borderId="42" xfId="0" applyFont="1" applyFill="1" applyBorder="1" applyAlignment="1">
      <alignment horizontal="left"/>
    </xf>
    <xf numFmtId="0" fontId="22" fillId="12" borderId="37" xfId="0" applyFont="1" applyFill="1" applyBorder="1" applyAlignment="1">
      <alignment horizontal="left"/>
    </xf>
    <xf numFmtId="0" fontId="22" fillId="12" borderId="38" xfId="0" applyFont="1" applyFill="1" applyBorder="1" applyAlignment="1">
      <alignment horizontal="left"/>
    </xf>
    <xf numFmtId="0" fontId="22" fillId="13" borderId="42" xfId="0" applyFont="1" applyFill="1" applyBorder="1" applyAlignment="1">
      <alignment horizontal="left"/>
    </xf>
    <xf numFmtId="0" fontId="22" fillId="13" borderId="38" xfId="0" applyFont="1" applyFill="1" applyBorder="1" applyAlignment="1">
      <alignment horizontal="left"/>
    </xf>
    <xf numFmtId="0" fontId="28" fillId="0" borderId="2" xfId="9" applyFont="1" applyBorder="1" applyAlignment="1">
      <alignment horizontal="center" vertical="center" wrapText="1"/>
    </xf>
    <xf numFmtId="0" fontId="28" fillId="0" borderId="5" xfId="9" applyFont="1" applyBorder="1" applyAlignment="1">
      <alignment horizontal="center" vertical="center" wrapText="1"/>
    </xf>
    <xf numFmtId="0" fontId="28" fillId="0" borderId="63" xfId="9" applyFont="1" applyBorder="1" applyAlignment="1">
      <alignment horizontal="center" vertical="center" wrapText="1"/>
    </xf>
    <xf numFmtId="0" fontId="28" fillId="0" borderId="15" xfId="9" applyFont="1" applyBorder="1" applyAlignment="1">
      <alignment horizontal="center" vertical="center" textRotation="90" wrapText="1"/>
    </xf>
    <xf numFmtId="0" fontId="28" fillId="0" borderId="48" xfId="9" applyFont="1" applyBorder="1" applyAlignment="1">
      <alignment horizontal="center" vertical="center"/>
    </xf>
    <xf numFmtId="0" fontId="28" fillId="0" borderId="49" xfId="9" applyFont="1" applyBorder="1" applyAlignment="1">
      <alignment horizontal="center" vertical="center"/>
    </xf>
    <xf numFmtId="0" fontId="28" fillId="0" borderId="17" xfId="9" applyFont="1" applyBorder="1" applyAlignment="1">
      <alignment horizontal="center" vertical="center" textRotation="90" wrapText="1"/>
    </xf>
    <xf numFmtId="0" fontId="8" fillId="0" borderId="0" xfId="6" applyFont="1" applyAlignment="1">
      <alignment horizontal="center" vertical="center" textRotation="90"/>
    </xf>
    <xf numFmtId="0" fontId="77" fillId="0" borderId="0" xfId="6" applyFont="1" applyAlignment="1">
      <alignment horizontal="center" vertical="center"/>
    </xf>
    <xf numFmtId="0" fontId="75" fillId="0" borderId="0" xfId="6" applyFont="1" applyAlignment="1">
      <alignment horizontal="center" vertical="center"/>
    </xf>
    <xf numFmtId="0" fontId="25" fillId="0" borderId="0" xfId="6" applyAlignment="1">
      <alignment horizontal="center"/>
    </xf>
    <xf numFmtId="0" fontId="77" fillId="0" borderId="2" xfId="6" applyFont="1" applyBorder="1" applyAlignment="1">
      <alignment horizontal="center" vertical="center"/>
    </xf>
    <xf numFmtId="0" fontId="77" fillId="0" borderId="5" xfId="6" applyFont="1" applyBorder="1" applyAlignment="1">
      <alignment horizontal="center" vertical="center"/>
    </xf>
    <xf numFmtId="0" fontId="77" fillId="0" borderId="78" xfId="6" applyFont="1" applyBorder="1" applyAlignment="1">
      <alignment horizontal="center" vertical="center"/>
    </xf>
    <xf numFmtId="0" fontId="77" fillId="28" borderId="5" xfId="6" applyFont="1" applyFill="1" applyBorder="1" applyAlignment="1">
      <alignment horizontal="center" vertical="center" wrapText="1"/>
    </xf>
    <xf numFmtId="0" fontId="77" fillId="28" borderId="20" xfId="6" applyFont="1" applyFill="1" applyBorder="1" applyAlignment="1">
      <alignment horizontal="center" vertical="center" wrapText="1"/>
    </xf>
    <xf numFmtId="0" fontId="77" fillId="28" borderId="13" xfId="6" applyFont="1" applyFill="1" applyBorder="1" applyAlignment="1">
      <alignment horizontal="center" vertical="center" wrapText="1"/>
    </xf>
    <xf numFmtId="0" fontId="77" fillId="0" borderId="20" xfId="6" applyFont="1" applyBorder="1" applyAlignment="1">
      <alignment horizontal="center"/>
    </xf>
    <xf numFmtId="0" fontId="43" fillId="12" borderId="74" xfId="9" applyFont="1" applyFill="1" applyBorder="1" applyAlignment="1">
      <alignment horizontal="center" vertical="top" wrapText="1"/>
    </xf>
    <xf numFmtId="0" fontId="43" fillId="12" borderId="20" xfId="9" applyFont="1" applyFill="1" applyBorder="1" applyAlignment="1">
      <alignment horizontal="center" vertical="top" wrapText="1"/>
    </xf>
    <xf numFmtId="0" fontId="43" fillId="12" borderId="75" xfId="9" applyFont="1" applyFill="1" applyBorder="1" applyAlignment="1">
      <alignment horizontal="center" vertical="top" wrapText="1"/>
    </xf>
    <xf numFmtId="0" fontId="8" fillId="28" borderId="74" xfId="9" applyFont="1" applyFill="1" applyBorder="1" applyAlignment="1">
      <alignment horizontal="center" vertical="top"/>
    </xf>
    <xf numFmtId="0" fontId="8" fillId="28" borderId="20" xfId="9" applyFont="1" applyFill="1" applyBorder="1" applyAlignment="1">
      <alignment horizontal="center" vertical="top"/>
    </xf>
    <xf numFmtId="0" fontId="8" fillId="28" borderId="75" xfId="9" applyFont="1" applyFill="1" applyBorder="1" applyAlignment="1">
      <alignment horizontal="center" vertical="top"/>
    </xf>
    <xf numFmtId="0" fontId="72" fillId="28" borderId="74" xfId="9" applyFont="1" applyFill="1" applyBorder="1" applyAlignment="1">
      <alignment horizontal="center" vertical="center"/>
    </xf>
    <xf numFmtId="0" fontId="72" fillId="28" borderId="20" xfId="9" applyFont="1" applyFill="1" applyBorder="1" applyAlignment="1">
      <alignment horizontal="center" vertical="center"/>
    </xf>
    <xf numFmtId="0" fontId="72" fillId="28" borderId="75" xfId="9" applyFont="1" applyFill="1" applyBorder="1" applyAlignment="1">
      <alignment horizontal="center" vertical="center"/>
    </xf>
    <xf numFmtId="0" fontId="50" fillId="12" borderId="74" xfId="9" applyFont="1" applyFill="1" applyBorder="1" applyAlignment="1">
      <alignment horizontal="center" vertical="top" wrapText="1"/>
    </xf>
    <xf numFmtId="0" fontId="50" fillId="12" borderId="20" xfId="9" applyFont="1" applyFill="1" applyBorder="1" applyAlignment="1">
      <alignment horizontal="center" vertical="top" wrapText="1"/>
    </xf>
    <xf numFmtId="0" fontId="50" fillId="12" borderId="75" xfId="9" applyFont="1" applyFill="1" applyBorder="1" applyAlignment="1">
      <alignment horizontal="center" vertical="top" wrapText="1"/>
    </xf>
    <xf numFmtId="0" fontId="60" fillId="27" borderId="74" xfId="9" applyFont="1" applyFill="1" applyBorder="1" applyAlignment="1">
      <alignment horizontal="center"/>
    </xf>
    <xf numFmtId="0" fontId="60" fillId="27" borderId="20" xfId="9" applyFont="1" applyFill="1" applyBorder="1" applyAlignment="1">
      <alignment horizontal="center"/>
    </xf>
    <xf numFmtId="0" fontId="60" fillId="27" borderId="75" xfId="9" applyFont="1" applyFill="1" applyBorder="1" applyAlignment="1">
      <alignment horizontal="center"/>
    </xf>
    <xf numFmtId="0" fontId="28" fillId="17" borderId="74" xfId="9" applyFont="1" applyFill="1" applyBorder="1" applyAlignment="1">
      <alignment horizontal="center"/>
    </xf>
    <xf numFmtId="0" fontId="28" fillId="17" borderId="20" xfId="9" applyFont="1" applyFill="1" applyBorder="1" applyAlignment="1">
      <alignment horizontal="center"/>
    </xf>
    <xf numFmtId="0" fontId="28" fillId="17" borderId="75" xfId="9" applyFont="1" applyFill="1" applyBorder="1" applyAlignment="1">
      <alignment horizontal="center"/>
    </xf>
    <xf numFmtId="0" fontId="28" fillId="13" borderId="20" xfId="9" applyFont="1" applyFill="1" applyBorder="1" applyAlignment="1">
      <alignment horizontal="center"/>
    </xf>
    <xf numFmtId="0" fontId="28" fillId="24" borderId="74" xfId="9" applyFont="1" applyFill="1" applyBorder="1" applyAlignment="1">
      <alignment horizontal="center"/>
    </xf>
    <xf numFmtId="0" fontId="28" fillId="24" borderId="20" xfId="9" applyFont="1" applyFill="1" applyBorder="1" applyAlignment="1">
      <alignment horizontal="center"/>
    </xf>
    <xf numFmtId="0" fontId="28" fillId="24" borderId="75" xfId="9" applyFont="1" applyFill="1" applyBorder="1" applyAlignment="1">
      <alignment horizontal="center"/>
    </xf>
    <xf numFmtId="0" fontId="60" fillId="25" borderId="20" xfId="9" applyFont="1" applyFill="1" applyBorder="1" applyAlignment="1">
      <alignment horizontal="center"/>
    </xf>
    <xf numFmtId="0" fontId="60" fillId="26" borderId="74" xfId="9" applyFont="1" applyFill="1" applyBorder="1" applyAlignment="1">
      <alignment horizontal="center"/>
    </xf>
    <xf numFmtId="0" fontId="60" fillId="26" borderId="20" xfId="9" applyFont="1" applyFill="1" applyBorder="1" applyAlignment="1">
      <alignment horizontal="center"/>
    </xf>
    <xf numFmtId="0" fontId="60" fillId="26" borderId="75" xfId="9" applyFont="1" applyFill="1" applyBorder="1" applyAlignment="1">
      <alignment horizontal="center"/>
    </xf>
    <xf numFmtId="164" fontId="30" fillId="7" borderId="2" xfId="1" applyFont="1" applyFill="1" applyBorder="1" applyAlignment="1">
      <alignment horizontal="left" vertical="center" wrapText="1"/>
    </xf>
    <xf numFmtId="0" fontId="45" fillId="7" borderId="2" xfId="0" applyFont="1" applyFill="1" applyBorder="1" applyAlignment="1">
      <alignment horizontal="left" vertical="center" wrapText="1"/>
    </xf>
    <xf numFmtId="164" fontId="30" fillId="5" borderId="23" xfId="1" applyFont="1" applyFill="1" applyBorder="1" applyAlignment="1">
      <alignment horizontal="left" vertical="center" wrapText="1"/>
    </xf>
    <xf numFmtId="164" fontId="30" fillId="5" borderId="24" xfId="1" applyFont="1" applyFill="1" applyBorder="1" applyAlignment="1">
      <alignment horizontal="left" vertical="center" wrapText="1"/>
    </xf>
    <xf numFmtId="164" fontId="30" fillId="5" borderId="25" xfId="1" applyFont="1" applyFill="1" applyBorder="1" applyAlignment="1">
      <alignment horizontal="left" vertical="center" wrapText="1"/>
    </xf>
    <xf numFmtId="164" fontId="30" fillId="0" borderId="23" xfId="1" applyFont="1" applyFill="1" applyBorder="1" applyAlignment="1">
      <alignment horizontal="left" vertical="center" wrapText="1"/>
    </xf>
    <xf numFmtId="164" fontId="30" fillId="0" borderId="24" xfId="1" applyFont="1" applyFill="1" applyBorder="1" applyAlignment="1">
      <alignment horizontal="left" vertical="center" wrapText="1"/>
    </xf>
    <xf numFmtId="164" fontId="30" fillId="0" borderId="25" xfId="1" applyFont="1" applyFill="1" applyBorder="1" applyAlignment="1">
      <alignment horizontal="left" vertical="center" wrapText="1"/>
    </xf>
    <xf numFmtId="164" fontId="30" fillId="8" borderId="23" xfId="1" applyFont="1" applyFill="1" applyBorder="1" applyAlignment="1">
      <alignment horizontal="left" vertical="center" wrapText="1"/>
    </xf>
    <xf numFmtId="164" fontId="30" fillId="8" borderId="24" xfId="1" applyFont="1" applyFill="1" applyBorder="1" applyAlignment="1">
      <alignment horizontal="left" vertical="center" wrapText="1"/>
    </xf>
    <xf numFmtId="164" fontId="30" fillId="8" borderId="25" xfId="1" applyFont="1" applyFill="1" applyBorder="1" applyAlignment="1">
      <alignment horizontal="left" vertical="center" wrapText="1"/>
    </xf>
    <xf numFmtId="164" fontId="30" fillId="10" borderId="2" xfId="1" applyFont="1" applyFill="1" applyBorder="1" applyAlignment="1">
      <alignment horizontal="left" vertical="center" wrapText="1"/>
    </xf>
    <xf numFmtId="0" fontId="45" fillId="10" borderId="2" xfId="0" applyFont="1" applyFill="1" applyBorder="1" applyAlignment="1">
      <alignment horizontal="left" vertical="center" wrapText="1"/>
    </xf>
    <xf numFmtId="164" fontId="30" fillId="5" borderId="23" xfId="1" applyFont="1" applyFill="1" applyBorder="1" applyAlignment="1">
      <alignment horizontal="center" vertical="center" wrapText="1"/>
    </xf>
    <xf numFmtId="164" fontId="30" fillId="5" borderId="24" xfId="1" applyFont="1" applyFill="1" applyBorder="1" applyAlignment="1">
      <alignment horizontal="center" vertical="center" wrapText="1"/>
    </xf>
    <xf numFmtId="164" fontId="30" fillId="5" borderId="25" xfId="1" applyFont="1" applyFill="1" applyBorder="1" applyAlignment="1">
      <alignment horizontal="center" vertical="center" wrapText="1"/>
    </xf>
    <xf numFmtId="164" fontId="30" fillId="7" borderId="43" xfId="1" applyFont="1" applyFill="1" applyBorder="1" applyAlignment="1">
      <alignment horizontal="center" vertical="center" wrapText="1"/>
    </xf>
    <xf numFmtId="164" fontId="30" fillId="7" borderId="46" xfId="1" applyFont="1" applyFill="1" applyBorder="1" applyAlignment="1">
      <alignment horizontal="center" vertical="center" wrapText="1"/>
    </xf>
    <xf numFmtId="164" fontId="30" fillId="5" borderId="2" xfId="1" applyFont="1" applyFill="1" applyBorder="1" applyAlignment="1">
      <alignment horizontal="left" vertical="center" wrapText="1"/>
    </xf>
    <xf numFmtId="0" fontId="45" fillId="18" borderId="5" xfId="0" applyFont="1" applyFill="1" applyBorder="1" applyAlignment="1">
      <alignment horizontal="center" wrapText="1"/>
    </xf>
    <xf numFmtId="0" fontId="45" fillId="18" borderId="20" xfId="0" applyFont="1" applyFill="1" applyBorder="1" applyAlignment="1">
      <alignment horizontal="center" wrapText="1"/>
    </xf>
    <xf numFmtId="0" fontId="66" fillId="0" borderId="51" xfId="9" applyFont="1" applyBorder="1" applyAlignment="1">
      <alignment horizontal="center" vertical="center" wrapText="1"/>
    </xf>
    <xf numFmtId="0" fontId="66" fillId="0" borderId="35" xfId="9" applyFont="1" applyBorder="1" applyAlignment="1">
      <alignment horizontal="center" vertical="center" wrapText="1"/>
    </xf>
    <xf numFmtId="0" fontId="66" fillId="0" borderId="62" xfId="9" applyFont="1" applyBorder="1" applyAlignment="1">
      <alignment horizontal="center" vertical="center" wrapText="1"/>
    </xf>
    <xf numFmtId="164" fontId="19" fillId="4" borderId="37" xfId="1" applyFont="1" applyFill="1" applyBorder="1" applyAlignment="1">
      <alignment horizontal="center" wrapText="1"/>
    </xf>
    <xf numFmtId="164" fontId="19" fillId="4" borderId="38" xfId="1" applyFont="1" applyFill="1" applyBorder="1" applyAlignment="1">
      <alignment horizontal="center" wrapText="1"/>
    </xf>
    <xf numFmtId="164" fontId="19" fillId="4" borderId="42" xfId="1" applyFont="1" applyFill="1" applyBorder="1" applyAlignment="1">
      <alignment horizontal="center" wrapText="1"/>
    </xf>
    <xf numFmtId="0" fontId="28" fillId="0" borderId="52" xfId="9" applyFont="1" applyBorder="1" applyAlignment="1">
      <alignment horizontal="center" vertical="center"/>
    </xf>
    <xf numFmtId="0" fontId="28" fillId="0" borderId="53" xfId="9" applyFont="1" applyBorder="1" applyAlignment="1">
      <alignment horizontal="center" vertical="center"/>
    </xf>
    <xf numFmtId="0" fontId="28" fillId="0" borderId="48" xfId="9" applyFont="1" applyBorder="1" applyAlignment="1">
      <alignment horizontal="center" vertical="center" textRotation="90" wrapText="1"/>
    </xf>
    <xf numFmtId="0" fontId="28" fillId="0" borderId="49" xfId="9" applyFont="1" applyBorder="1" applyAlignment="1">
      <alignment horizontal="center" vertical="center" wrapText="1"/>
    </xf>
    <xf numFmtId="0" fontId="28" fillId="0" borderId="18" xfId="9" applyFont="1" applyBorder="1" applyAlignment="1">
      <alignment horizontal="center" vertical="center" wrapText="1"/>
    </xf>
    <xf numFmtId="0" fontId="28" fillId="0" borderId="27" xfId="9" applyFont="1" applyBorder="1" applyAlignment="1">
      <alignment horizontal="center" vertical="center" textRotation="90" wrapText="1"/>
    </xf>
    <xf numFmtId="0" fontId="28" fillId="0" borderId="41" xfId="9" applyFont="1" applyBorder="1" applyAlignment="1">
      <alignment horizontal="center" vertical="center" textRotation="90" wrapText="1"/>
    </xf>
    <xf numFmtId="0" fontId="28" fillId="0" borderId="48" xfId="9" applyFont="1" applyBorder="1" applyAlignment="1">
      <alignment horizontal="center" vertical="center" wrapText="1"/>
    </xf>
    <xf numFmtId="0" fontId="28" fillId="0" borderId="17" xfId="9" applyFont="1" applyBorder="1" applyAlignment="1">
      <alignment horizontal="center" vertical="center" wrapText="1"/>
    </xf>
    <xf numFmtId="0" fontId="28" fillId="0" borderId="15" xfId="9" applyFont="1" applyBorder="1" applyAlignment="1">
      <alignment horizontal="center" vertical="center" wrapText="1"/>
    </xf>
    <xf numFmtId="0" fontId="67" fillId="0" borderId="63" xfId="9" applyFont="1" applyBorder="1" applyAlignment="1">
      <alignment horizontal="left" vertical="center" wrapText="1"/>
    </xf>
    <xf numFmtId="0" fontId="67" fillId="0" borderId="64" xfId="9" applyFont="1" applyBorder="1" applyAlignment="1">
      <alignment horizontal="left" vertical="center" wrapText="1"/>
    </xf>
    <xf numFmtId="0" fontId="67" fillId="0" borderId="61" xfId="9" applyFont="1" applyBorder="1" applyAlignment="1">
      <alignment horizontal="left" vertical="center" wrapText="1"/>
    </xf>
    <xf numFmtId="0" fontId="28" fillId="0" borderId="41" xfId="9" applyFont="1" applyBorder="1" applyAlignment="1">
      <alignment horizontal="center" vertical="center" wrapText="1"/>
    </xf>
    <xf numFmtId="0" fontId="28" fillId="0" borderId="60" xfId="9" applyFont="1" applyBorder="1" applyAlignment="1">
      <alignment horizontal="center" vertical="center" wrapText="1"/>
    </xf>
    <xf numFmtId="0" fontId="67" fillId="0" borderId="5" xfId="9" applyFont="1" applyBorder="1" applyAlignment="1">
      <alignment horizontal="left" vertical="center" wrapText="1"/>
    </xf>
    <xf numFmtId="0" fontId="67" fillId="0" borderId="20" xfId="9" applyFont="1" applyBorder="1" applyAlignment="1">
      <alignment horizontal="left" vertical="center" wrapText="1"/>
    </xf>
    <xf numFmtId="0" fontId="67" fillId="0" borderId="13" xfId="9" applyFont="1" applyBorder="1" applyAlignment="1">
      <alignment horizontal="left" vertical="center" wrapText="1"/>
    </xf>
    <xf numFmtId="0" fontId="28" fillId="11" borderId="0" xfId="0" applyFont="1" applyFill="1" applyBorder="1" applyAlignment="1">
      <alignment horizontal="center" vertical="top" wrapText="1"/>
    </xf>
    <xf numFmtId="0" fontId="13" fillId="11" borderId="0" xfId="0" applyFont="1" applyFill="1" applyBorder="1" applyAlignment="1">
      <alignment horizontal="center" vertical="top" wrapText="1"/>
    </xf>
    <xf numFmtId="0" fontId="28" fillId="0" borderId="60" xfId="9" applyFont="1" applyBorder="1" applyAlignment="1">
      <alignment horizontal="center" vertical="center" textRotation="90" wrapText="1"/>
    </xf>
    <xf numFmtId="164" fontId="18" fillId="0" borderId="57" xfId="1" applyFont="1" applyFill="1" applyBorder="1" applyAlignment="1">
      <alignment horizontal="center" vertical="center"/>
    </xf>
    <xf numFmtId="164" fontId="18" fillId="0" borderId="58" xfId="1" applyFont="1" applyFill="1" applyBorder="1" applyAlignment="1">
      <alignment horizontal="center" vertical="center"/>
    </xf>
    <xf numFmtId="164" fontId="18" fillId="0" borderId="59" xfId="1" applyFont="1" applyFill="1" applyBorder="1" applyAlignment="1">
      <alignment horizontal="center" vertical="center"/>
    </xf>
    <xf numFmtId="164" fontId="21" fillId="21" borderId="14" xfId="1" applyFont="1" applyFill="1" applyBorder="1" applyAlignment="1">
      <alignment horizontal="center" wrapText="1"/>
    </xf>
    <xf numFmtId="164" fontId="21" fillId="21" borderId="3" xfId="1" applyFont="1" applyFill="1" applyBorder="1" applyAlignment="1">
      <alignment horizontal="center" wrapText="1"/>
    </xf>
    <xf numFmtId="164" fontId="21" fillId="21" borderId="21" xfId="1" applyFont="1" applyFill="1" applyBorder="1" applyAlignment="1">
      <alignment horizontal="center" wrapText="1"/>
    </xf>
    <xf numFmtId="164" fontId="18" fillId="14" borderId="7" xfId="1" applyFont="1" applyFill="1" applyBorder="1" applyAlignment="1">
      <alignment horizontal="center" vertical="center" wrapText="1"/>
    </xf>
    <xf numFmtId="164" fontId="18" fillId="14" borderId="34" xfId="1" applyFont="1" applyFill="1" applyBorder="1" applyAlignment="1">
      <alignment horizontal="center" vertical="center" wrapText="1"/>
    </xf>
    <xf numFmtId="164" fontId="35" fillId="0" borderId="26" xfId="1" applyFont="1" applyFill="1" applyBorder="1" applyAlignment="1">
      <alignment horizontal="center" vertical="center" wrapText="1"/>
    </xf>
    <xf numFmtId="164" fontId="35" fillId="0" borderId="10" xfId="1" applyFont="1" applyFill="1" applyBorder="1" applyAlignment="1">
      <alignment horizontal="center" vertical="center" wrapText="1"/>
    </xf>
    <xf numFmtId="164" fontId="18" fillId="4" borderId="82" xfId="1" applyFont="1" applyFill="1" applyBorder="1" applyAlignment="1">
      <alignment horizontal="center" wrapText="1"/>
    </xf>
    <xf numFmtId="164" fontId="18" fillId="4" borderId="64" xfId="1" applyFont="1" applyFill="1" applyBorder="1" applyAlignment="1">
      <alignment horizontal="center" wrapText="1"/>
    </xf>
    <xf numFmtId="164" fontId="18" fillId="0" borderId="29" xfId="1" applyFont="1" applyBorder="1" applyAlignment="1">
      <alignment horizontal="center" vertical="center" wrapText="1"/>
    </xf>
    <xf numFmtId="164" fontId="18" fillId="0" borderId="35" xfId="1" applyFont="1" applyBorder="1" applyAlignment="1">
      <alignment horizontal="center" vertical="center" wrapText="1"/>
    </xf>
    <xf numFmtId="0" fontId="53" fillId="17" borderId="49" xfId="0" applyFont="1" applyFill="1" applyBorder="1" applyAlignment="1" applyProtection="1">
      <alignment horizontal="left" vertical="center" wrapText="1"/>
      <protection locked="0"/>
    </xf>
    <xf numFmtId="0" fontId="53" fillId="17" borderId="50" xfId="0" applyFont="1" applyFill="1" applyBorder="1" applyAlignment="1" applyProtection="1">
      <alignment horizontal="left" vertical="center" wrapText="1"/>
      <protection locked="0"/>
    </xf>
    <xf numFmtId="0" fontId="53" fillId="17" borderId="2" xfId="0" applyFont="1" applyFill="1" applyBorder="1" applyAlignment="1" applyProtection="1">
      <alignment horizontal="left" vertical="center" wrapText="1"/>
      <protection locked="0"/>
    </xf>
    <xf numFmtId="0" fontId="53" fillId="17" borderId="16" xfId="0" applyFont="1" applyFill="1" applyBorder="1" applyAlignment="1" applyProtection="1">
      <alignment horizontal="left" vertical="center" wrapText="1"/>
      <protection locked="0"/>
    </xf>
    <xf numFmtId="0" fontId="52" fillId="13" borderId="15" xfId="0" applyFont="1" applyFill="1" applyBorder="1" applyAlignment="1" applyProtection="1">
      <alignment horizontal="center" vertical="center"/>
    </xf>
    <xf numFmtId="164" fontId="51" fillId="17" borderId="2" xfId="1" applyFont="1" applyFill="1" applyBorder="1" applyAlignment="1" applyProtection="1">
      <alignment horizontal="left" vertical="center" wrapText="1"/>
    </xf>
    <xf numFmtId="0" fontId="94" fillId="13" borderId="2" xfId="0" quotePrefix="1" applyFont="1" applyFill="1" applyBorder="1" applyAlignment="1" applyProtection="1">
      <alignment horizontal="center" vertical="center" wrapText="1"/>
    </xf>
    <xf numFmtId="0" fontId="51" fillId="17" borderId="2" xfId="0" applyFont="1" applyFill="1" applyBorder="1" applyAlignment="1" applyProtection="1">
      <alignment horizontal="left" vertical="center" wrapText="1"/>
    </xf>
    <xf numFmtId="0" fontId="51" fillId="19" borderId="7" xfId="0" applyFont="1" applyFill="1" applyBorder="1" applyAlignment="1" applyProtection="1">
      <alignment horizontal="center" vertical="center"/>
    </xf>
    <xf numFmtId="0" fontId="51" fillId="19" borderId="9" xfId="0" applyFont="1" applyFill="1" applyBorder="1" applyAlignment="1" applyProtection="1">
      <alignment horizontal="center" vertical="center"/>
    </xf>
    <xf numFmtId="0" fontId="51" fillId="17" borderId="9" xfId="0" applyFont="1" applyFill="1" applyBorder="1" applyAlignment="1" applyProtection="1">
      <alignment horizontal="left" vertical="center" wrapText="1"/>
    </xf>
    <xf numFmtId="0" fontId="51" fillId="17" borderId="26" xfId="0" applyFont="1" applyFill="1" applyBorder="1" applyAlignment="1" applyProtection="1">
      <alignment horizontal="left" vertical="center" wrapText="1"/>
    </xf>
    <xf numFmtId="0" fontId="51" fillId="17" borderId="10" xfId="0" applyFont="1" applyFill="1" applyBorder="1" applyAlignment="1" applyProtection="1">
      <alignment horizontal="left" vertical="center" wrapText="1"/>
    </xf>
    <xf numFmtId="0" fontId="52" fillId="13" borderId="34" xfId="0" applyFont="1" applyFill="1" applyBorder="1" applyAlignment="1" applyProtection="1">
      <alignment horizontal="center"/>
    </xf>
    <xf numFmtId="0" fontId="52" fillId="13" borderId="92" xfId="0" applyFont="1" applyFill="1" applyBorder="1" applyAlignment="1" applyProtection="1">
      <alignment horizontal="center"/>
    </xf>
    <xf numFmtId="0" fontId="52" fillId="13" borderId="48" xfId="0" applyFont="1" applyFill="1" applyBorder="1" applyAlignment="1" applyProtection="1">
      <alignment horizontal="center" vertical="center"/>
    </xf>
    <xf numFmtId="164" fontId="51" fillId="17" borderId="49" xfId="1" applyFont="1" applyFill="1" applyBorder="1" applyAlignment="1" applyProtection="1">
      <alignment horizontal="left" vertical="center" wrapText="1"/>
    </xf>
    <xf numFmtId="0" fontId="94" fillId="13" borderId="49" xfId="0" quotePrefix="1" applyFont="1" applyFill="1" applyBorder="1" applyAlignment="1" applyProtection="1">
      <alignment horizontal="center" vertical="center" wrapText="1"/>
    </xf>
    <xf numFmtId="0" fontId="51" fillId="17" borderId="49" xfId="0" applyFont="1" applyFill="1" applyBorder="1" applyAlignment="1" applyProtection="1">
      <alignment horizontal="left" vertical="center" wrapText="1"/>
    </xf>
    <xf numFmtId="0" fontId="52" fillId="13" borderId="99" xfId="0" applyFont="1" applyFill="1" applyBorder="1" applyAlignment="1" applyProtection="1">
      <alignment horizontal="center" vertical="center"/>
      <protection locked="0"/>
    </xf>
    <xf numFmtId="0" fontId="52" fillId="13" borderId="34" xfId="0" applyFont="1" applyFill="1" applyBorder="1" applyAlignment="1" applyProtection="1">
      <alignment horizontal="center" vertical="center"/>
      <protection locked="0"/>
    </xf>
    <xf numFmtId="0" fontId="52" fillId="13" borderId="8" xfId="0" applyFont="1" applyFill="1" applyBorder="1" applyAlignment="1" applyProtection="1">
      <alignment horizontal="center" vertical="center"/>
      <protection locked="0"/>
    </xf>
    <xf numFmtId="0" fontId="51" fillId="17" borderId="9" xfId="0" applyFont="1" applyFill="1" applyBorder="1" applyAlignment="1" applyProtection="1">
      <alignment horizontal="left" vertical="center"/>
    </xf>
    <xf numFmtId="0" fontId="51" fillId="17" borderId="26" xfId="0" applyFont="1" applyFill="1" applyBorder="1" applyAlignment="1" applyProtection="1">
      <alignment horizontal="left" vertical="center"/>
    </xf>
    <xf numFmtId="0" fontId="51" fillId="17" borderId="10" xfId="0" applyFont="1" applyFill="1" applyBorder="1" applyAlignment="1" applyProtection="1">
      <alignment horizontal="left" vertical="center"/>
    </xf>
    <xf numFmtId="0" fontId="52" fillId="13" borderId="7" xfId="0" applyFont="1" applyFill="1" applyBorder="1" applyAlignment="1" applyProtection="1">
      <alignment horizontal="left" vertical="center"/>
    </xf>
    <xf numFmtId="0" fontId="52" fillId="13" borderId="34" xfId="0" applyFont="1" applyFill="1" applyBorder="1" applyAlignment="1" applyProtection="1">
      <alignment horizontal="left" vertical="center"/>
    </xf>
    <xf numFmtId="0" fontId="52" fillId="13" borderId="8" xfId="0" applyFont="1" applyFill="1" applyBorder="1" applyAlignment="1" applyProtection="1">
      <alignment horizontal="left" vertical="center"/>
    </xf>
    <xf numFmtId="0" fontId="52" fillId="13" borderId="7" xfId="0" applyFont="1" applyFill="1" applyBorder="1" applyAlignment="1" applyProtection="1">
      <alignment horizontal="center"/>
    </xf>
    <xf numFmtId="0" fontId="93" fillId="13" borderId="15" xfId="0" applyNumberFormat="1" applyFont="1" applyFill="1" applyBorder="1" applyAlignment="1" applyProtection="1">
      <alignment horizontal="center" vertical="center"/>
    </xf>
    <xf numFmtId="0" fontId="93" fillId="13" borderId="17" xfId="0" applyNumberFormat="1" applyFont="1" applyFill="1" applyBorder="1" applyAlignment="1" applyProtection="1">
      <alignment horizontal="center" vertical="center"/>
    </xf>
    <xf numFmtId="0" fontId="51" fillId="17" borderId="2" xfId="1" applyNumberFormat="1" applyFont="1" applyFill="1" applyBorder="1" applyAlignment="1" applyProtection="1">
      <alignment horizontal="left" vertical="center" wrapText="1"/>
    </xf>
    <xf numFmtId="0" fontId="51" fillId="17" borderId="18" xfId="1" applyNumberFormat="1" applyFont="1" applyFill="1" applyBorder="1" applyAlignment="1" applyProtection="1">
      <alignment horizontal="left" vertical="center" wrapText="1"/>
    </xf>
    <xf numFmtId="0" fontId="94" fillId="13" borderId="18" xfId="0" quotePrefix="1" applyFont="1" applyFill="1" applyBorder="1" applyAlignment="1" applyProtection="1">
      <alignment horizontal="center" vertical="center" wrapText="1"/>
    </xf>
    <xf numFmtId="0" fontId="51" fillId="17" borderId="18" xfId="0" applyFont="1" applyFill="1" applyBorder="1" applyAlignment="1" applyProtection="1">
      <alignment horizontal="left" vertical="center" wrapText="1"/>
    </xf>
    <xf numFmtId="0" fontId="53" fillId="17" borderId="43" xfId="0" applyFont="1" applyFill="1" applyBorder="1" applyAlignment="1" applyProtection="1">
      <alignment horizontal="center" vertical="center" wrapText="1"/>
      <protection locked="0"/>
    </xf>
    <xf numFmtId="0" fontId="53" fillId="17" borderId="30" xfId="0" applyFont="1" applyFill="1" applyBorder="1" applyAlignment="1" applyProtection="1">
      <alignment horizontal="center" vertical="center" wrapText="1"/>
      <protection locked="0"/>
    </xf>
    <xf numFmtId="0" fontId="53" fillId="17" borderId="32" xfId="0" applyFont="1" applyFill="1" applyBorder="1" applyAlignment="1" applyProtection="1">
      <alignment horizontal="center" vertical="center" wrapText="1"/>
      <protection locked="0"/>
    </xf>
    <xf numFmtId="0" fontId="53" fillId="17" borderId="72" xfId="0" applyFont="1" applyFill="1" applyBorder="1" applyAlignment="1" applyProtection="1">
      <alignment horizontal="center" vertical="center" wrapText="1"/>
      <protection locked="0"/>
    </xf>
    <xf numFmtId="0" fontId="53" fillId="17" borderId="26" xfId="0" applyFont="1" applyFill="1" applyBorder="1" applyAlignment="1" applyProtection="1">
      <alignment horizontal="center" vertical="center" wrapText="1"/>
      <protection locked="0"/>
    </xf>
    <xf numFmtId="0" fontId="53" fillId="17" borderId="10" xfId="0" applyFont="1" applyFill="1" applyBorder="1" applyAlignment="1" applyProtection="1">
      <alignment horizontal="center" vertical="center" wrapText="1"/>
      <protection locked="0"/>
    </xf>
    <xf numFmtId="0" fontId="93" fillId="11" borderId="42" xfId="0" applyNumberFormat="1" applyFont="1" applyFill="1" applyBorder="1" applyAlignment="1" applyProtection="1">
      <alignment horizontal="center" vertical="center"/>
    </xf>
    <xf numFmtId="0" fontId="93" fillId="11" borderId="37" xfId="0" applyNumberFormat="1" applyFont="1" applyFill="1" applyBorder="1" applyAlignment="1" applyProtection="1">
      <alignment horizontal="center" vertical="center"/>
    </xf>
    <xf numFmtId="0" fontId="93" fillId="11" borderId="38" xfId="0" applyNumberFormat="1" applyFont="1" applyFill="1" applyBorder="1" applyAlignment="1" applyProtection="1">
      <alignment horizontal="center" vertical="center"/>
    </xf>
    <xf numFmtId="0" fontId="51" fillId="0" borderId="11" xfId="0" applyFont="1" applyBorder="1" applyAlignment="1" applyProtection="1">
      <alignment horizontal="left" vertical="center" wrapText="1"/>
      <protection locked="0"/>
    </xf>
    <xf numFmtId="0" fontId="51" fillId="0" borderId="0" xfId="0" applyFont="1" applyBorder="1" applyAlignment="1" applyProtection="1">
      <alignment horizontal="left" vertical="center" wrapText="1"/>
      <protection locked="0"/>
    </xf>
    <xf numFmtId="0" fontId="51" fillId="0" borderId="12" xfId="0" applyFont="1" applyBorder="1" applyAlignment="1" applyProtection="1">
      <alignment horizontal="left" vertical="center" wrapText="1"/>
      <protection locked="0"/>
    </xf>
    <xf numFmtId="0" fontId="51" fillId="0" borderId="9" xfId="0" applyFont="1" applyBorder="1" applyAlignment="1" applyProtection="1">
      <alignment horizontal="left" vertical="center" wrapText="1"/>
      <protection locked="0"/>
    </xf>
    <xf numFmtId="0" fontId="51" fillId="0" borderId="26" xfId="0" applyFont="1" applyBorder="1" applyAlignment="1" applyProtection="1">
      <alignment horizontal="left" vertical="center" wrapText="1"/>
      <protection locked="0"/>
    </xf>
    <xf numFmtId="0" fontId="51" fillId="0" borderId="10" xfId="0" applyFont="1" applyBorder="1" applyAlignment="1" applyProtection="1">
      <alignment horizontal="left" vertical="center" wrapText="1"/>
      <protection locked="0"/>
    </xf>
    <xf numFmtId="0" fontId="52" fillId="0" borderId="7" xfId="0" applyFont="1" applyBorder="1" applyAlignment="1" applyProtection="1">
      <alignment horizontal="center" vertical="center"/>
      <protection locked="0"/>
    </xf>
    <xf numFmtId="0" fontId="52" fillId="0" borderId="34" xfId="0" applyFont="1" applyBorder="1" applyAlignment="1" applyProtection="1">
      <alignment horizontal="center" vertical="center"/>
      <protection locked="0"/>
    </xf>
    <xf numFmtId="0" fontId="52" fillId="0" borderId="8" xfId="0" applyFont="1" applyBorder="1" applyAlignment="1" applyProtection="1">
      <alignment horizontal="center" vertical="center"/>
      <protection locked="0"/>
    </xf>
    <xf numFmtId="0" fontId="52" fillId="0" borderId="7" xfId="0" applyFont="1" applyBorder="1" applyAlignment="1" applyProtection="1">
      <alignment horizontal="center" vertical="center" wrapText="1"/>
      <protection locked="0"/>
    </xf>
    <xf numFmtId="0" fontId="52" fillId="0" borderId="34" xfId="0" applyFont="1" applyBorder="1" applyAlignment="1" applyProtection="1">
      <alignment horizontal="center" vertical="center" wrapText="1"/>
      <protection locked="0"/>
    </xf>
    <xf numFmtId="0" fontId="52" fillId="0" borderId="8" xfId="0" applyFont="1" applyBorder="1" applyAlignment="1" applyProtection="1">
      <alignment horizontal="center" vertical="center" wrapText="1"/>
      <protection locked="0"/>
    </xf>
    <xf numFmtId="0" fontId="51" fillId="0" borderId="26" xfId="0" applyFont="1" applyBorder="1" applyAlignment="1" applyProtection="1">
      <alignment horizontal="left" vertical="center"/>
      <protection locked="0"/>
    </xf>
    <xf numFmtId="0" fontId="51" fillId="0" borderId="10" xfId="0" applyFont="1" applyBorder="1" applyAlignment="1" applyProtection="1">
      <alignment horizontal="left" vertical="center"/>
      <protection locked="0"/>
    </xf>
    <xf numFmtId="0" fontId="49" fillId="0" borderId="9" xfId="0" applyFont="1" applyBorder="1" applyAlignment="1" applyProtection="1">
      <alignment horizontal="left" vertical="center" wrapText="1"/>
      <protection locked="0"/>
    </xf>
    <xf numFmtId="0" fontId="52" fillId="0" borderId="26" xfId="0" applyFont="1" applyBorder="1" applyAlignment="1" applyProtection="1">
      <alignment horizontal="left" vertical="center" wrapText="1"/>
      <protection locked="0"/>
    </xf>
    <xf numFmtId="0" fontId="52" fillId="0" borderId="10" xfId="0" applyFont="1" applyBorder="1" applyAlignment="1" applyProtection="1">
      <alignment horizontal="left" vertical="center" wrapText="1"/>
      <protection locked="0"/>
    </xf>
    <xf numFmtId="0" fontId="52" fillId="0" borderId="11" xfId="0" applyFont="1" applyBorder="1" applyAlignment="1" applyProtection="1">
      <alignment horizontal="center"/>
      <protection locked="0"/>
    </xf>
    <xf numFmtId="0" fontId="52" fillId="0" borderId="0" xfId="0" applyFont="1" applyAlignment="1" applyProtection="1">
      <alignment horizontal="center"/>
      <protection locked="0"/>
    </xf>
    <xf numFmtId="0" fontId="52" fillId="0" borderId="12" xfId="0" applyFont="1" applyBorder="1" applyAlignment="1" applyProtection="1">
      <alignment horizontal="center"/>
      <protection locked="0"/>
    </xf>
    <xf numFmtId="0" fontId="52" fillId="0" borderId="11" xfId="0" applyFont="1" applyBorder="1" applyAlignment="1" applyProtection="1">
      <alignment horizontal="center" vertical="center"/>
      <protection locked="0"/>
    </xf>
    <xf numFmtId="0" fontId="52" fillId="0" borderId="0" xfId="0" applyFont="1" applyAlignment="1" applyProtection="1">
      <alignment horizontal="center" vertical="center"/>
      <protection locked="0"/>
    </xf>
    <xf numFmtId="0" fontId="52" fillId="0" borderId="12" xfId="0" applyFont="1" applyBorder="1" applyAlignment="1" applyProtection="1">
      <alignment horizontal="center" vertical="center"/>
      <protection locked="0"/>
    </xf>
    <xf numFmtId="0" fontId="56" fillId="0" borderId="11" xfId="0" applyFont="1" applyBorder="1" applyAlignment="1" applyProtection="1">
      <alignment horizontal="left" vertical="center" wrapText="1"/>
      <protection locked="0"/>
    </xf>
    <xf numFmtId="0" fontId="56" fillId="0" borderId="0" xfId="0" applyFont="1" applyBorder="1" applyAlignment="1" applyProtection="1">
      <alignment horizontal="left" vertical="center" wrapText="1"/>
      <protection locked="0"/>
    </xf>
    <xf numFmtId="0" fontId="56" fillId="0" borderId="12" xfId="0" applyFont="1" applyBorder="1" applyAlignment="1" applyProtection="1">
      <alignment horizontal="left" vertical="center" wrapText="1"/>
      <protection locked="0"/>
    </xf>
    <xf numFmtId="0" fontId="56" fillId="0" borderId="27" xfId="0" applyFont="1" applyBorder="1" applyAlignment="1" applyProtection="1">
      <alignment horizontal="left" vertical="center" wrapText="1"/>
      <protection locked="0"/>
    </xf>
    <xf numFmtId="0" fontId="56" fillId="0" borderId="28" xfId="0" applyFont="1" applyBorder="1" applyAlignment="1" applyProtection="1">
      <alignment horizontal="left" vertical="center" wrapText="1"/>
      <protection locked="0"/>
    </xf>
    <xf numFmtId="0" fontId="56" fillId="0" borderId="33" xfId="0" applyFont="1" applyBorder="1" applyAlignment="1" applyProtection="1">
      <alignment horizontal="left" vertical="center" wrapText="1"/>
      <protection locked="0"/>
    </xf>
    <xf numFmtId="0" fontId="51" fillId="0" borderId="27" xfId="0" applyFont="1" applyBorder="1" applyAlignment="1" applyProtection="1">
      <alignment horizontal="left" vertical="center" wrapText="1"/>
      <protection locked="0"/>
    </xf>
    <xf numFmtId="0" fontId="51" fillId="0" borderId="28" xfId="0" applyFont="1" applyBorder="1" applyAlignment="1" applyProtection="1">
      <alignment horizontal="left" vertical="center" wrapText="1"/>
      <protection locked="0"/>
    </xf>
    <xf numFmtId="0" fontId="51" fillId="0" borderId="33" xfId="0" applyFont="1" applyBorder="1" applyAlignment="1" applyProtection="1">
      <alignment horizontal="left" vertical="center" wrapText="1"/>
      <protection locked="0"/>
    </xf>
    <xf numFmtId="0" fontId="52" fillId="0" borderId="31" xfId="0" applyFont="1" applyBorder="1" applyAlignment="1" applyProtection="1">
      <alignment horizontal="center"/>
      <protection locked="0"/>
    </xf>
    <xf numFmtId="0" fontId="52" fillId="0" borderId="30" xfId="0" applyFont="1" applyBorder="1" applyAlignment="1" applyProtection="1">
      <alignment horizontal="center"/>
      <protection locked="0"/>
    </xf>
    <xf numFmtId="0" fontId="52" fillId="0" borderId="32" xfId="0" applyFont="1" applyBorder="1" applyAlignment="1" applyProtection="1">
      <alignment horizontal="center"/>
      <protection locked="0"/>
    </xf>
    <xf numFmtId="0" fontId="52" fillId="0" borderId="31" xfId="0" applyFont="1" applyBorder="1" applyAlignment="1" applyProtection="1">
      <alignment horizontal="center" vertical="center"/>
      <protection locked="0"/>
    </xf>
    <xf numFmtId="0" fontId="52" fillId="0" borderId="30" xfId="0" applyFont="1" applyBorder="1" applyAlignment="1" applyProtection="1">
      <alignment horizontal="center" vertical="center"/>
      <protection locked="0"/>
    </xf>
    <xf numFmtId="0" fontId="52" fillId="0" borderId="32" xfId="0" applyFont="1" applyBorder="1" applyAlignment="1" applyProtection="1">
      <alignment horizontal="center" vertical="center"/>
      <protection locked="0"/>
    </xf>
    <xf numFmtId="0" fontId="54" fillId="0" borderId="7" xfId="0" applyFont="1" applyBorder="1" applyAlignment="1" applyProtection="1">
      <alignment horizontal="center"/>
      <protection locked="0"/>
    </xf>
    <xf numFmtId="0" fontId="54" fillId="0" borderId="34" xfId="0" applyFont="1" applyBorder="1" applyAlignment="1" applyProtection="1">
      <alignment horizontal="center"/>
      <protection locked="0"/>
    </xf>
    <xf numFmtId="0" fontId="54" fillId="0" borderId="8" xfId="0" applyFont="1" applyBorder="1" applyAlignment="1" applyProtection="1">
      <alignment horizontal="center"/>
      <protection locked="0"/>
    </xf>
    <xf numFmtId="0" fontId="52" fillId="17" borderId="48" xfId="0" applyFont="1" applyFill="1" applyBorder="1" applyAlignment="1" applyProtection="1">
      <alignment horizontal="center"/>
      <protection locked="0"/>
    </xf>
    <xf numFmtId="0" fontId="52" fillId="17" borderId="49" xfId="0" applyFont="1" applyFill="1" applyBorder="1" applyAlignment="1" applyProtection="1">
      <alignment horizontal="center"/>
      <protection locked="0"/>
    </xf>
    <xf numFmtId="0" fontId="52" fillId="17" borderId="50" xfId="0" applyFont="1" applyFill="1" applyBorder="1" applyAlignment="1" applyProtection="1">
      <alignment horizontal="center"/>
      <protection locked="0"/>
    </xf>
    <xf numFmtId="0" fontId="52" fillId="17" borderId="62" xfId="0" applyFont="1" applyFill="1" applyBorder="1" applyAlignment="1" applyProtection="1">
      <alignment horizontal="center"/>
      <protection locked="0"/>
    </xf>
    <xf numFmtId="0" fontId="52" fillId="17" borderId="51" xfId="0" applyFont="1" applyFill="1" applyBorder="1" applyAlignment="1" applyProtection="1">
      <alignment horizontal="center"/>
      <protection locked="0"/>
    </xf>
    <xf numFmtId="0" fontId="52" fillId="17" borderId="15" xfId="0" applyFont="1" applyFill="1" applyBorder="1" applyAlignment="1" applyProtection="1">
      <alignment horizontal="center"/>
      <protection locked="0"/>
    </xf>
    <xf numFmtId="0" fontId="52" fillId="17" borderId="2" xfId="0" applyFont="1" applyFill="1" applyBorder="1" applyAlignment="1" applyProtection="1">
      <alignment horizontal="center"/>
      <protection locked="0"/>
    </xf>
    <xf numFmtId="0" fontId="52" fillId="17" borderId="16" xfId="0" applyFont="1" applyFill="1" applyBorder="1" applyAlignment="1" applyProtection="1">
      <alignment horizontal="center"/>
      <protection locked="0"/>
    </xf>
    <xf numFmtId="0" fontId="52" fillId="17" borderId="13" xfId="0" applyFont="1" applyFill="1" applyBorder="1" applyAlignment="1" applyProtection="1">
      <alignment horizontal="center"/>
      <protection locked="0"/>
    </xf>
    <xf numFmtId="0" fontId="52" fillId="17" borderId="5" xfId="0" applyFont="1" applyFill="1" applyBorder="1" applyAlignment="1" applyProtection="1">
      <alignment horizontal="center"/>
      <protection locked="0"/>
    </xf>
    <xf numFmtId="0" fontId="51" fillId="17" borderId="7" xfId="0" applyFont="1" applyFill="1" applyBorder="1" applyAlignment="1" applyProtection="1">
      <alignment horizontal="center"/>
      <protection locked="0"/>
    </xf>
    <xf numFmtId="0" fontId="51" fillId="17" borderId="34" xfId="0" applyFont="1" applyFill="1" applyBorder="1" applyAlignment="1" applyProtection="1">
      <alignment horizontal="center"/>
      <protection locked="0"/>
    </xf>
    <xf numFmtId="0" fontId="51" fillId="17" borderId="27" xfId="0" applyFont="1" applyFill="1" applyBorder="1" applyAlignment="1" applyProtection="1">
      <alignment horizontal="center"/>
      <protection locked="0"/>
    </xf>
    <xf numFmtId="0" fontId="51" fillId="17" borderId="28" xfId="0" applyFont="1" applyFill="1" applyBorder="1" applyAlignment="1" applyProtection="1">
      <alignment horizontal="center"/>
      <protection locked="0"/>
    </xf>
    <xf numFmtId="0" fontId="55" fillId="0" borderId="13" xfId="0" applyFont="1" applyBorder="1" applyAlignment="1" applyProtection="1">
      <alignment horizontal="center" vertical="center" wrapText="1"/>
      <protection locked="0"/>
    </xf>
    <xf numFmtId="0" fontId="55" fillId="0" borderId="2" xfId="0" applyFont="1" applyBorder="1" applyAlignment="1" applyProtection="1">
      <alignment horizontal="center" vertical="center" wrapText="1"/>
      <protection locked="0"/>
    </xf>
    <xf numFmtId="0" fontId="55" fillId="0" borderId="15" xfId="0" applyFont="1" applyBorder="1" applyAlignment="1" applyProtection="1">
      <alignment horizontal="center" vertical="center" wrapText="1"/>
      <protection locked="0"/>
    </xf>
    <xf numFmtId="0" fontId="55" fillId="0" borderId="5" xfId="0" applyFont="1" applyBorder="1" applyAlignment="1" applyProtection="1">
      <alignment horizontal="center" vertical="center" wrapText="1"/>
      <protection locked="0"/>
    </xf>
    <xf numFmtId="0" fontId="55" fillId="0" borderId="16" xfId="0" applyFont="1" applyBorder="1" applyAlignment="1" applyProtection="1">
      <alignment horizontal="center" vertical="center" wrapText="1"/>
      <protection locked="0"/>
    </xf>
    <xf numFmtId="0" fontId="52" fillId="17" borderId="41" xfId="0" applyFont="1" applyFill="1" applyBorder="1" applyAlignment="1" applyProtection="1">
      <alignment horizontal="left" vertical="center" wrapText="1"/>
      <protection locked="0"/>
    </xf>
    <xf numFmtId="0" fontId="52" fillId="17" borderId="20" xfId="0" applyFont="1" applyFill="1" applyBorder="1" applyAlignment="1" applyProtection="1">
      <alignment horizontal="left" vertical="center" wrapText="1"/>
      <protection locked="0"/>
    </xf>
    <xf numFmtId="0" fontId="106" fillId="0" borderId="2" xfId="0" applyFont="1" applyBorder="1" applyAlignment="1" applyProtection="1">
      <alignment horizontal="center" vertical="center" wrapText="1"/>
      <protection locked="0"/>
    </xf>
    <xf numFmtId="0" fontId="106" fillId="0" borderId="16" xfId="0" applyFont="1" applyBorder="1" applyAlignment="1" applyProtection="1">
      <alignment horizontal="center" vertical="center" wrapText="1"/>
      <protection locked="0"/>
    </xf>
    <xf numFmtId="0" fontId="55" fillId="0" borderId="18" xfId="0" applyFont="1" applyBorder="1" applyAlignment="1" applyProtection="1">
      <alignment horizontal="center" vertical="center" wrapText="1"/>
      <protection locked="0"/>
    </xf>
    <xf numFmtId="0" fontId="55" fillId="0" borderId="63" xfId="0" applyFont="1" applyBorder="1" applyAlignment="1" applyProtection="1">
      <alignment horizontal="center" vertical="center" wrapText="1"/>
      <protection locked="0"/>
    </xf>
    <xf numFmtId="0" fontId="55" fillId="0" borderId="61" xfId="0" applyFont="1" applyBorder="1" applyAlignment="1" applyProtection="1">
      <alignment horizontal="center" vertical="center" wrapText="1"/>
      <protection locked="0"/>
    </xf>
    <xf numFmtId="0" fontId="55" fillId="0" borderId="19" xfId="0" applyFont="1" applyBorder="1" applyAlignment="1" applyProtection="1">
      <alignment horizontal="center" vertical="center" wrapText="1"/>
      <protection locked="0"/>
    </xf>
    <xf numFmtId="0" fontId="55" fillId="0" borderId="17" xfId="0" applyFont="1" applyBorder="1" applyAlignment="1" applyProtection="1">
      <alignment horizontal="center" vertical="center" wrapText="1"/>
      <protection locked="0"/>
    </xf>
    <xf numFmtId="0" fontId="52" fillId="17" borderId="41" xfId="0" applyFont="1" applyFill="1" applyBorder="1" applyAlignment="1" applyProtection="1">
      <alignment horizontal="left" vertical="center"/>
      <protection locked="0"/>
    </xf>
    <xf numFmtId="0" fontId="52" fillId="17" borderId="20" xfId="0" applyFont="1" applyFill="1" applyBorder="1" applyAlignment="1" applyProtection="1">
      <alignment horizontal="left" vertical="center"/>
      <protection locked="0"/>
    </xf>
    <xf numFmtId="0" fontId="24" fillId="0" borderId="5" xfId="0" applyFont="1" applyBorder="1" applyAlignment="1">
      <alignment horizontal="center" vertical="center"/>
    </xf>
    <xf numFmtId="0" fontId="24" fillId="0" borderId="20" xfId="0" applyFont="1" applyBorder="1" applyAlignment="1">
      <alignment horizontal="center" vertical="center"/>
    </xf>
    <xf numFmtId="0" fontId="24" fillId="0" borderId="13" xfId="0" applyFont="1" applyBorder="1" applyAlignment="1">
      <alignment horizontal="center" vertical="center"/>
    </xf>
    <xf numFmtId="0" fontId="24" fillId="0" borderId="47" xfId="0" applyFont="1" applyBorder="1" applyAlignment="1">
      <alignment horizontal="center" vertical="center"/>
    </xf>
    <xf numFmtId="0" fontId="51" fillId="42" borderId="2" xfId="0" applyFont="1" applyFill="1" applyBorder="1" applyAlignment="1" applyProtection="1">
      <alignment horizontal="center"/>
      <protection locked="0"/>
    </xf>
    <xf numFmtId="0" fontId="95" fillId="42" borderId="62" xfId="0" applyFont="1" applyFill="1" applyBorder="1" applyAlignment="1">
      <alignment horizontal="center"/>
    </xf>
    <xf numFmtId="0" fontId="95" fillId="42" borderId="49" xfId="0" applyFont="1" applyFill="1" applyBorder="1" applyAlignment="1">
      <alignment horizontal="center"/>
    </xf>
    <xf numFmtId="0" fontId="95" fillId="42" borderId="50" xfId="0" applyFont="1" applyFill="1" applyBorder="1" applyAlignment="1">
      <alignment horizontal="center"/>
    </xf>
    <xf numFmtId="0" fontId="95" fillId="42" borderId="13" xfId="0" applyFont="1" applyFill="1" applyBorder="1" applyAlignment="1">
      <alignment horizontal="center"/>
    </xf>
    <xf numFmtId="0" fontId="95" fillId="42" borderId="2" xfId="0" applyFont="1" applyFill="1" applyBorder="1" applyAlignment="1">
      <alignment horizontal="center"/>
    </xf>
    <xf numFmtId="0" fontId="95" fillId="42" borderId="16" xfId="0" applyFont="1" applyFill="1" applyBorder="1" applyAlignment="1">
      <alignment horizontal="center"/>
    </xf>
    <xf numFmtId="0" fontId="26" fillId="0" borderId="42" xfId="0" applyFont="1" applyBorder="1" applyAlignment="1" applyProtection="1">
      <alignment horizontal="center"/>
      <protection locked="0"/>
    </xf>
    <xf numFmtId="0" fontId="26" fillId="0" borderId="37" xfId="0" applyFont="1" applyBorder="1" applyAlignment="1" applyProtection="1">
      <alignment horizontal="center"/>
      <protection locked="0"/>
    </xf>
    <xf numFmtId="0" fontId="26" fillId="0" borderId="38" xfId="0" applyFont="1" applyBorder="1" applyAlignment="1" applyProtection="1">
      <alignment horizontal="center"/>
      <protection locked="0"/>
    </xf>
    <xf numFmtId="0" fontId="52" fillId="42" borderId="2" xfId="0" applyFont="1" applyFill="1" applyBorder="1" applyAlignment="1" applyProtection="1">
      <alignment horizontal="left" vertical="center" wrapText="1"/>
      <protection locked="0"/>
    </xf>
    <xf numFmtId="0" fontId="24" fillId="0" borderId="30" xfId="0" applyFont="1" applyBorder="1" applyAlignment="1">
      <alignment horizontal="center" vertical="center"/>
    </xf>
    <xf numFmtId="0" fontId="24" fillId="0" borderId="39" xfId="0" applyFont="1" applyBorder="1" applyAlignment="1">
      <alignment horizontal="center" vertical="center"/>
    </xf>
    <xf numFmtId="0" fontId="24" fillId="0" borderId="0" xfId="0" applyFont="1" applyBorder="1" applyAlignment="1">
      <alignment horizontal="center" vertical="center"/>
    </xf>
    <xf numFmtId="0" fontId="24" fillId="0" borderId="0" xfId="0" applyFont="1" applyAlignment="1">
      <alignment horizontal="center" vertical="center"/>
    </xf>
    <xf numFmtId="0" fontId="24" fillId="0" borderId="54" xfId="0" applyFont="1" applyBorder="1" applyAlignment="1">
      <alignment horizontal="center" vertical="center"/>
    </xf>
    <xf numFmtId="0" fontId="24" fillId="0" borderId="26" xfId="0" applyFont="1" applyBorder="1" applyAlignment="1">
      <alignment horizontal="center" vertical="center"/>
    </xf>
    <xf numFmtId="0" fontId="24" fillId="0" borderId="68" xfId="0" applyFont="1" applyBorder="1" applyAlignment="1">
      <alignment horizontal="center" vertical="center"/>
    </xf>
    <xf numFmtId="0" fontId="24" fillId="0" borderId="43" xfId="0" applyFont="1" applyBorder="1" applyAlignment="1">
      <alignment horizontal="center" vertical="center"/>
    </xf>
    <xf numFmtId="0" fontId="24" fillId="0" borderId="46" xfId="0" applyFont="1" applyBorder="1" applyAlignment="1">
      <alignment horizontal="center" vertical="center"/>
    </xf>
    <xf numFmtId="0" fontId="24" fillId="0" borderId="72" xfId="0" applyFont="1" applyBorder="1" applyAlignment="1">
      <alignment horizontal="center" vertical="center"/>
    </xf>
    <xf numFmtId="0" fontId="24" fillId="0" borderId="2" xfId="0" applyFont="1" applyBorder="1" applyAlignment="1">
      <alignment horizontal="center" vertical="center"/>
    </xf>
    <xf numFmtId="0" fontId="24" fillId="0" borderId="16" xfId="0" applyFont="1" applyBorder="1" applyAlignment="1">
      <alignment horizontal="center" vertical="center"/>
    </xf>
    <xf numFmtId="0" fontId="24" fillId="0" borderId="32" xfId="0" applyFont="1" applyBorder="1" applyAlignment="1">
      <alignment horizontal="center" vertical="center"/>
    </xf>
    <xf numFmtId="0" fontId="24" fillId="0" borderId="12" xfId="0" applyFont="1" applyBorder="1" applyAlignment="1">
      <alignment horizontal="center" vertical="center"/>
    </xf>
    <xf numFmtId="0" fontId="24" fillId="0" borderId="10" xfId="0" applyFont="1" applyBorder="1" applyAlignment="1">
      <alignment horizontal="center" vertical="center"/>
    </xf>
    <xf numFmtId="0" fontId="0" fillId="42" borderId="2" xfId="0" applyFill="1" applyBorder="1" applyAlignment="1">
      <alignment horizontal="left" vertical="center" wrapText="1"/>
    </xf>
    <xf numFmtId="0" fontId="24" fillId="0" borderId="5" xfId="0" applyFont="1" applyBorder="1" applyAlignment="1">
      <alignment horizontal="center" vertical="center" wrapText="1"/>
    </xf>
    <xf numFmtId="0" fontId="24" fillId="0" borderId="20" xfId="0" applyFont="1" applyBorder="1" applyAlignment="1">
      <alignment horizontal="center" vertical="center" wrapText="1"/>
    </xf>
    <xf numFmtId="0" fontId="24" fillId="0" borderId="13" xfId="0" applyFont="1" applyBorder="1" applyAlignment="1">
      <alignment horizontal="center" vertical="center" wrapText="1"/>
    </xf>
    <xf numFmtId="0" fontId="24" fillId="0" borderId="47" xfId="0" applyFont="1" applyBorder="1" applyAlignment="1">
      <alignment horizontal="center" vertical="center" wrapText="1"/>
    </xf>
    <xf numFmtId="0" fontId="93" fillId="11" borderId="11" xfId="0" applyNumberFormat="1" applyFont="1" applyFill="1" applyBorder="1" applyAlignment="1" applyProtection="1">
      <alignment horizontal="center" vertical="center"/>
    </xf>
    <xf numFmtId="0" fontId="93" fillId="11" borderId="0" xfId="0" applyNumberFormat="1" applyFont="1" applyFill="1" applyBorder="1" applyAlignment="1" applyProtection="1">
      <alignment horizontal="center" vertical="center"/>
    </xf>
    <xf numFmtId="0" fontId="93" fillId="11" borderId="12" xfId="0" applyNumberFormat="1" applyFont="1" applyFill="1" applyBorder="1" applyAlignment="1" applyProtection="1">
      <alignment horizontal="center" vertical="center"/>
    </xf>
    <xf numFmtId="0" fontId="53" fillId="17" borderId="2" xfId="0" applyFont="1" applyFill="1" applyBorder="1" applyAlignment="1" applyProtection="1">
      <alignment horizontal="center" vertical="center" wrapText="1"/>
      <protection locked="0"/>
    </xf>
    <xf numFmtId="0" fontId="53" fillId="17" borderId="16" xfId="0" applyFont="1" applyFill="1" applyBorder="1" applyAlignment="1" applyProtection="1">
      <alignment horizontal="center" vertical="center" wrapText="1"/>
      <protection locked="0"/>
    </xf>
    <xf numFmtId="0" fontId="53" fillId="17" borderId="18" xfId="0" applyFont="1" applyFill="1" applyBorder="1" applyAlignment="1" applyProtection="1">
      <alignment horizontal="center" vertical="center" wrapText="1"/>
      <protection locked="0"/>
    </xf>
    <xf numFmtId="0" fontId="53" fillId="17" borderId="19" xfId="0" applyFont="1" applyFill="1" applyBorder="1" applyAlignment="1" applyProtection="1">
      <alignment horizontal="center" vertical="center" wrapText="1"/>
      <protection locked="0"/>
    </xf>
    <xf numFmtId="0" fontId="52" fillId="42" borderId="15" xfId="0" applyFont="1" applyFill="1" applyBorder="1" applyAlignment="1" applyProtection="1">
      <alignment horizontal="left" vertical="center" wrapText="1"/>
      <protection locked="0"/>
    </xf>
    <xf numFmtId="0" fontId="52" fillId="42" borderId="5" xfId="0" applyFont="1" applyFill="1" applyBorder="1" applyAlignment="1" applyProtection="1">
      <alignment horizontal="left" vertical="center" wrapText="1"/>
      <protection locked="0"/>
    </xf>
    <xf numFmtId="0" fontId="24" fillId="0" borderId="15" xfId="0" applyFont="1" applyBorder="1" applyAlignment="1">
      <alignment horizontal="center" vertical="center"/>
    </xf>
    <xf numFmtId="0" fontId="24" fillId="0" borderId="41" xfId="0" applyFont="1" applyBorder="1" applyAlignment="1">
      <alignment horizontal="center" vertical="center"/>
    </xf>
    <xf numFmtId="0" fontId="52" fillId="42" borderId="17" xfId="0" applyFont="1" applyFill="1" applyBorder="1" applyAlignment="1" applyProtection="1">
      <alignment horizontal="left" vertical="center" wrapText="1"/>
      <protection locked="0"/>
    </xf>
    <xf numFmtId="0" fontId="52" fillId="42" borderId="63" xfId="0" applyFont="1" applyFill="1" applyBorder="1" applyAlignment="1" applyProtection="1">
      <alignment horizontal="left" vertical="center" wrapText="1"/>
      <protection locked="0"/>
    </xf>
    <xf numFmtId="0" fontId="24" fillId="0" borderId="31" xfId="0" applyFont="1" applyBorder="1" applyAlignment="1">
      <alignment horizontal="center" vertical="center"/>
    </xf>
    <xf numFmtId="0" fontId="24" fillId="0" borderId="11" xfId="0" applyFont="1" applyBorder="1" applyAlignment="1">
      <alignment horizontal="center" vertical="center"/>
    </xf>
    <xf numFmtId="0" fontId="24" fillId="0" borderId="9" xfId="0" applyFont="1" applyBorder="1" applyAlignment="1">
      <alignment horizontal="center" vertical="center"/>
    </xf>
    <xf numFmtId="0" fontId="0" fillId="42" borderId="5" xfId="0" applyFill="1" applyBorder="1" applyAlignment="1">
      <alignment horizontal="left" vertical="center" wrapText="1"/>
    </xf>
    <xf numFmtId="0" fontId="24" fillId="0" borderId="41" xfId="0" applyFont="1" applyBorder="1" applyAlignment="1">
      <alignment horizontal="center" vertical="center" wrapText="1"/>
    </xf>
    <xf numFmtId="0" fontId="52" fillId="42" borderId="41" xfId="0" applyFont="1" applyFill="1" applyBorder="1" applyAlignment="1" applyProtection="1">
      <alignment horizontal="left" vertical="center" wrapText="1"/>
      <protection locked="0"/>
    </xf>
    <xf numFmtId="0" fontId="52" fillId="42" borderId="20" xfId="0" applyFont="1" applyFill="1" applyBorder="1" applyAlignment="1" applyProtection="1">
      <alignment horizontal="left" vertical="center" wrapText="1"/>
      <protection locked="0"/>
    </xf>
    <xf numFmtId="0" fontId="20" fillId="0" borderId="20" xfId="0" applyFont="1" applyBorder="1" applyAlignment="1">
      <alignment horizontal="center" vertical="center"/>
    </xf>
    <xf numFmtId="0" fontId="20" fillId="0" borderId="41" xfId="0" applyFont="1" applyBorder="1" applyAlignment="1">
      <alignment horizontal="center" vertical="center"/>
    </xf>
    <xf numFmtId="0" fontId="20" fillId="0" borderId="47" xfId="0" applyFont="1" applyBorder="1" applyAlignment="1">
      <alignment horizontal="center" vertical="center"/>
    </xf>
    <xf numFmtId="0" fontId="95" fillId="42" borderId="42" xfId="0" applyFont="1" applyFill="1" applyBorder="1" applyAlignment="1">
      <alignment horizontal="center"/>
    </xf>
    <xf numFmtId="0" fontId="95" fillId="42" borderId="37" xfId="0" applyFont="1" applyFill="1" applyBorder="1" applyAlignment="1">
      <alignment horizontal="center"/>
    </xf>
    <xf numFmtId="0" fontId="95" fillId="42" borderId="38" xfId="0" applyFont="1" applyFill="1" applyBorder="1" applyAlignment="1">
      <alignment horizontal="center"/>
    </xf>
    <xf numFmtId="0" fontId="51" fillId="42" borderId="48" xfId="0" applyFont="1" applyFill="1" applyBorder="1" applyAlignment="1" applyProtection="1">
      <alignment horizontal="center"/>
      <protection locked="0"/>
    </xf>
    <xf numFmtId="0" fontId="51" fillId="42" borderId="51" xfId="0" applyFont="1" applyFill="1" applyBorder="1" applyAlignment="1" applyProtection="1">
      <alignment horizontal="center"/>
      <protection locked="0"/>
    </xf>
    <xf numFmtId="0" fontId="95" fillId="42" borderId="29" xfId="0" applyFont="1" applyFill="1" applyBorder="1" applyAlignment="1">
      <alignment horizontal="center"/>
    </xf>
    <xf numFmtId="0" fontId="95" fillId="42" borderId="35" xfId="0" applyFont="1" applyFill="1" applyBorder="1" applyAlignment="1">
      <alignment horizontal="center"/>
    </xf>
    <xf numFmtId="0" fontId="95" fillId="42" borderId="36" xfId="0" applyFont="1" applyFill="1" applyBorder="1" applyAlignment="1">
      <alignment horizontal="center"/>
    </xf>
    <xf numFmtId="0" fontId="55" fillId="0" borderId="20" xfId="0" applyFont="1" applyBorder="1" applyAlignment="1" applyProtection="1">
      <alignment horizontal="center" vertical="center" wrapText="1"/>
      <protection locked="0"/>
    </xf>
    <xf numFmtId="0" fontId="55" fillId="0" borderId="47" xfId="0" applyFont="1" applyBorder="1" applyAlignment="1" applyProtection="1">
      <alignment horizontal="center" vertical="center" wrapText="1"/>
      <protection locked="0"/>
    </xf>
    <xf numFmtId="0" fontId="54" fillId="52" borderId="42" xfId="0" applyFont="1" applyFill="1" applyBorder="1" applyAlignment="1" applyProtection="1">
      <alignment horizontal="center"/>
      <protection locked="0"/>
    </xf>
    <xf numFmtId="0" fontId="54" fillId="52" borderId="37" xfId="0" applyFont="1" applyFill="1" applyBorder="1" applyAlignment="1" applyProtection="1">
      <alignment horizontal="center"/>
      <protection locked="0"/>
    </xf>
    <xf numFmtId="0" fontId="54" fillId="52" borderId="38" xfId="0" applyFont="1" applyFill="1" applyBorder="1" applyAlignment="1" applyProtection="1">
      <alignment horizontal="center"/>
      <protection locked="0"/>
    </xf>
    <xf numFmtId="0" fontId="51" fillId="17" borderId="11" xfId="0" applyFont="1" applyFill="1" applyBorder="1" applyAlignment="1" applyProtection="1">
      <alignment horizontal="center"/>
      <protection locked="0"/>
    </xf>
    <xf numFmtId="0" fontId="51" fillId="17" borderId="0" xfId="0" applyFont="1" applyFill="1" applyBorder="1" applyAlignment="1" applyProtection="1">
      <alignment horizontal="center"/>
      <protection locked="0"/>
    </xf>
    <xf numFmtId="0" fontId="54" fillId="51" borderId="42" xfId="0" applyFont="1" applyFill="1" applyBorder="1" applyAlignment="1" applyProtection="1">
      <alignment horizontal="center"/>
      <protection locked="0"/>
    </xf>
    <xf numFmtId="0" fontId="54" fillId="51" borderId="37" xfId="0" applyFont="1" applyFill="1" applyBorder="1" applyAlignment="1" applyProtection="1">
      <alignment horizontal="center"/>
      <protection locked="0"/>
    </xf>
    <xf numFmtId="0" fontId="54" fillId="51" borderId="38" xfId="0" applyFont="1" applyFill="1" applyBorder="1" applyAlignment="1" applyProtection="1">
      <alignment horizontal="center"/>
      <protection locked="0"/>
    </xf>
    <xf numFmtId="0" fontId="52" fillId="0" borderId="37" xfId="0" applyFont="1" applyBorder="1" applyAlignment="1" applyProtection="1">
      <alignment horizontal="center" vertical="center"/>
      <protection locked="0"/>
    </xf>
    <xf numFmtId="0" fontId="52" fillId="0" borderId="26" xfId="0" applyFont="1" applyBorder="1" applyAlignment="1" applyProtection="1">
      <alignment horizontal="center" vertical="center"/>
      <protection locked="0"/>
    </xf>
    <xf numFmtId="0" fontId="54" fillId="20" borderId="42" xfId="0" applyFont="1" applyFill="1" applyBorder="1" applyAlignment="1" applyProtection="1">
      <alignment horizontal="center"/>
      <protection locked="0"/>
    </xf>
    <xf numFmtId="0" fontId="54" fillId="20" borderId="37" xfId="0" applyFont="1" applyFill="1" applyBorder="1" applyAlignment="1" applyProtection="1">
      <alignment horizontal="center"/>
      <protection locked="0"/>
    </xf>
    <xf numFmtId="0" fontId="54" fillId="20" borderId="38" xfId="0" applyFont="1" applyFill="1" applyBorder="1" applyAlignment="1" applyProtection="1">
      <alignment horizontal="center"/>
      <protection locked="0"/>
    </xf>
    <xf numFmtId="0" fontId="55" fillId="0" borderId="41" xfId="0" applyFont="1" applyBorder="1" applyAlignment="1" applyProtection="1">
      <alignment horizontal="center" vertical="center" wrapText="1"/>
      <protection locked="0"/>
    </xf>
    <xf numFmtId="0" fontId="54" fillId="0" borderId="42" xfId="0" applyFont="1" applyBorder="1" applyAlignment="1" applyProtection="1">
      <alignment horizontal="center"/>
      <protection locked="0"/>
    </xf>
    <xf numFmtId="0" fontId="54" fillId="0" borderId="37" xfId="0" applyFont="1" applyBorder="1" applyAlignment="1" applyProtection="1">
      <alignment horizontal="center"/>
      <protection locked="0"/>
    </xf>
    <xf numFmtId="0" fontId="54" fillId="0" borderId="38" xfId="0" applyFont="1" applyBorder="1" applyAlignment="1" applyProtection="1">
      <alignment horizontal="center"/>
      <protection locked="0"/>
    </xf>
    <xf numFmtId="0" fontId="113" fillId="0" borderId="42" xfId="0" applyFont="1" applyBorder="1" applyAlignment="1" applyProtection="1">
      <alignment horizontal="center"/>
      <protection locked="0"/>
    </xf>
    <xf numFmtId="0" fontId="113" fillId="0" borderId="37" xfId="0" applyFont="1" applyBorder="1" applyAlignment="1" applyProtection="1">
      <alignment horizontal="center"/>
      <protection locked="0"/>
    </xf>
    <xf numFmtId="0" fontId="113" fillId="0" borderId="38" xfId="0" applyFont="1" applyBorder="1" applyAlignment="1" applyProtection="1">
      <alignment horizontal="center"/>
      <protection locked="0"/>
    </xf>
    <xf numFmtId="0" fontId="113" fillId="0" borderId="0" xfId="0" applyFont="1" applyBorder="1" applyAlignment="1" applyProtection="1">
      <alignment horizontal="center"/>
      <protection locked="0"/>
    </xf>
    <xf numFmtId="0" fontId="54" fillId="50" borderId="42" xfId="0" applyFont="1" applyFill="1" applyBorder="1" applyAlignment="1" applyProtection="1">
      <alignment horizontal="center"/>
      <protection locked="0"/>
    </xf>
    <xf numFmtId="0" fontId="54" fillId="50" borderId="37" xfId="0" applyFont="1" applyFill="1" applyBorder="1" applyAlignment="1" applyProtection="1">
      <alignment horizontal="center"/>
      <protection locked="0"/>
    </xf>
    <xf numFmtId="0" fontId="54" fillId="50" borderId="38" xfId="0" applyFont="1" applyFill="1" applyBorder="1" applyAlignment="1" applyProtection="1">
      <alignment horizontal="center"/>
      <protection locked="0"/>
    </xf>
    <xf numFmtId="0" fontId="49" fillId="0" borderId="26" xfId="0" applyFont="1" applyBorder="1" applyAlignment="1" applyProtection="1">
      <alignment horizontal="left" vertical="center" wrapText="1"/>
      <protection locked="0"/>
    </xf>
    <xf numFmtId="0" fontId="49" fillId="0" borderId="10" xfId="0" applyFont="1" applyBorder="1" applyAlignment="1" applyProtection="1">
      <alignment horizontal="left" vertical="center" wrapText="1"/>
      <protection locked="0"/>
    </xf>
    <xf numFmtId="0" fontId="52" fillId="0" borderId="7" xfId="0" applyFont="1" applyBorder="1" applyAlignment="1" applyProtection="1">
      <alignment horizontal="center"/>
      <protection locked="0"/>
    </xf>
    <xf numFmtId="0" fontId="52" fillId="0" borderId="34" xfId="0" applyFont="1" applyBorder="1" applyAlignment="1" applyProtection="1">
      <alignment horizontal="center"/>
      <protection locked="0"/>
    </xf>
    <xf numFmtId="0" fontId="52" fillId="0" borderId="8" xfId="0" applyFont="1" applyBorder="1" applyAlignment="1" applyProtection="1">
      <alignment horizontal="center"/>
      <protection locked="0"/>
    </xf>
    <xf numFmtId="0" fontId="56" fillId="0" borderId="9" xfId="0" applyFont="1" applyBorder="1" applyAlignment="1" applyProtection="1">
      <alignment horizontal="left" vertical="center" wrapText="1"/>
      <protection locked="0"/>
    </xf>
    <xf numFmtId="0" fontId="56" fillId="0" borderId="26" xfId="0" applyFont="1" applyBorder="1" applyAlignment="1" applyProtection="1">
      <alignment horizontal="left" vertical="center" wrapText="1"/>
      <protection locked="0"/>
    </xf>
    <xf numFmtId="0" fontId="56" fillId="0" borderId="10" xfId="0" applyFont="1" applyBorder="1" applyAlignment="1" applyProtection="1">
      <alignment horizontal="left" vertical="center" wrapText="1"/>
      <protection locked="0"/>
    </xf>
    <xf numFmtId="0" fontId="52" fillId="13" borderId="37" xfId="0" applyFont="1" applyFill="1" applyBorder="1" applyAlignment="1" applyProtection="1">
      <alignment horizontal="center"/>
    </xf>
    <xf numFmtId="0" fontId="52" fillId="13" borderId="90" xfId="0" applyFont="1" applyFill="1" applyBorder="1" applyAlignment="1" applyProtection="1">
      <alignment horizontal="center"/>
    </xf>
    <xf numFmtId="0" fontId="52" fillId="13" borderId="91" xfId="0" applyFont="1" applyFill="1" applyBorder="1" applyAlignment="1" applyProtection="1">
      <alignment horizontal="center" vertical="center"/>
      <protection locked="0"/>
    </xf>
    <xf numFmtId="0" fontId="52" fillId="13" borderId="37" xfId="0" applyFont="1" applyFill="1" applyBorder="1" applyAlignment="1" applyProtection="1">
      <alignment horizontal="center" vertical="center"/>
      <protection locked="0"/>
    </xf>
    <xf numFmtId="0" fontId="52" fillId="13" borderId="38" xfId="0" applyFont="1" applyFill="1" applyBorder="1" applyAlignment="1" applyProtection="1">
      <alignment horizontal="center" vertical="center"/>
      <protection locked="0"/>
    </xf>
    <xf numFmtId="0" fontId="52" fillId="13" borderId="42" xfId="0" applyFont="1" applyFill="1" applyBorder="1" applyAlignment="1" applyProtection="1">
      <alignment horizontal="center"/>
    </xf>
    <xf numFmtId="0" fontId="0" fillId="0" borderId="0" xfId="0" applyBorder="1" applyAlignment="1">
      <alignment horizontal="center"/>
    </xf>
    <xf numFmtId="0" fontId="52" fillId="13" borderId="31" xfId="0" applyFont="1" applyFill="1" applyBorder="1" applyAlignment="1" applyProtection="1">
      <alignment horizontal="center" vertical="center"/>
    </xf>
    <xf numFmtId="0" fontId="52" fillId="13" borderId="27" xfId="0" applyFont="1" applyFill="1" applyBorder="1" applyAlignment="1" applyProtection="1">
      <alignment horizontal="center" vertical="center"/>
    </xf>
    <xf numFmtId="164" fontId="51" fillId="17" borderId="30" xfId="1" applyFont="1" applyFill="1" applyBorder="1" applyAlignment="1" applyProtection="1">
      <alignment horizontal="left" vertical="center" wrapText="1"/>
    </xf>
    <xf numFmtId="164" fontId="51" fillId="17" borderId="39" xfId="1" applyFont="1" applyFill="1" applyBorder="1" applyAlignment="1" applyProtection="1">
      <alignment horizontal="left" vertical="center" wrapText="1"/>
    </xf>
    <xf numFmtId="164" fontId="51" fillId="17" borderId="28" xfId="1" applyFont="1" applyFill="1" applyBorder="1" applyAlignment="1" applyProtection="1">
      <alignment horizontal="left" vertical="center" wrapText="1"/>
    </xf>
    <xf numFmtId="164" fontId="51" fillId="17" borderId="44" xfId="1" applyFont="1" applyFill="1" applyBorder="1" applyAlignment="1" applyProtection="1">
      <alignment horizontal="left" vertical="center" wrapText="1"/>
    </xf>
    <xf numFmtId="0" fontId="51" fillId="17" borderId="0" xfId="0" applyFont="1" applyFill="1" applyBorder="1" applyAlignment="1" applyProtection="1">
      <alignment horizontal="left" vertical="center" wrapText="1"/>
    </xf>
    <xf numFmtId="0" fontId="51" fillId="17" borderId="54" xfId="0" applyFont="1" applyFill="1" applyBorder="1" applyAlignment="1" applyProtection="1">
      <alignment horizontal="left" vertical="center" wrapText="1"/>
    </xf>
    <xf numFmtId="0" fontId="51" fillId="17" borderId="28" xfId="0" applyFont="1" applyFill="1" applyBorder="1" applyAlignment="1" applyProtection="1">
      <alignment horizontal="left" vertical="center" wrapText="1"/>
    </xf>
    <xf numFmtId="0" fontId="51" fillId="17" borderId="44" xfId="0" applyFont="1" applyFill="1" applyBorder="1" applyAlignment="1" applyProtection="1">
      <alignment horizontal="left" vertical="center" wrapText="1"/>
    </xf>
    <xf numFmtId="0" fontId="52" fillId="13" borderId="7" xfId="0" applyFont="1" applyFill="1" applyBorder="1" applyAlignment="1" applyProtection="1">
      <alignment horizontal="center" vertical="center"/>
    </xf>
    <xf numFmtId="164" fontId="51" fillId="17" borderId="34" xfId="1" applyFont="1" applyFill="1" applyBorder="1" applyAlignment="1" applyProtection="1">
      <alignment horizontal="left" vertical="center" wrapText="1"/>
    </xf>
    <xf numFmtId="164" fontId="51" fillId="17" borderId="92" xfId="1" applyFont="1" applyFill="1" applyBorder="1" applyAlignment="1" applyProtection="1">
      <alignment horizontal="left" vertical="center" wrapText="1"/>
    </xf>
    <xf numFmtId="0" fontId="94" fillId="13" borderId="25" xfId="0" quotePrefix="1" applyFont="1" applyFill="1" applyBorder="1" applyAlignment="1" applyProtection="1">
      <alignment horizontal="center" vertical="center" wrapText="1"/>
    </xf>
    <xf numFmtId="0" fontId="53" fillId="17" borderId="72" xfId="0" applyFont="1" applyFill="1" applyBorder="1" applyAlignment="1" applyProtection="1">
      <alignment horizontal="left" vertical="center" wrapText="1"/>
      <protection locked="0"/>
    </xf>
    <xf numFmtId="0" fontId="53" fillId="17" borderId="26" xfId="0" applyFont="1" applyFill="1" applyBorder="1" applyAlignment="1" applyProtection="1">
      <alignment horizontal="left" vertical="center" wrapText="1"/>
      <protection locked="0"/>
    </xf>
    <xf numFmtId="0" fontId="53" fillId="17" borderId="10" xfId="0" applyFont="1" applyFill="1" applyBorder="1" applyAlignment="1" applyProtection="1">
      <alignment horizontal="left" vertical="center" wrapText="1"/>
      <protection locked="0"/>
    </xf>
    <xf numFmtId="0" fontId="93" fillId="13" borderId="31" xfId="0" applyNumberFormat="1" applyFont="1" applyFill="1" applyBorder="1" applyAlignment="1" applyProtection="1">
      <alignment horizontal="center" vertical="center"/>
    </xf>
    <xf numFmtId="0" fontId="93" fillId="13" borderId="9" xfId="0" applyNumberFormat="1" applyFont="1" applyFill="1" applyBorder="1" applyAlignment="1" applyProtection="1">
      <alignment horizontal="center" vertical="center"/>
    </xf>
    <xf numFmtId="0" fontId="51" fillId="17" borderId="30" xfId="1" applyNumberFormat="1" applyFont="1" applyFill="1" applyBorder="1" applyAlignment="1" applyProtection="1">
      <alignment horizontal="left" vertical="center" wrapText="1"/>
    </xf>
    <xf numFmtId="0" fontId="51" fillId="17" borderId="39" xfId="1" applyNumberFormat="1" applyFont="1" applyFill="1" applyBorder="1" applyAlignment="1" applyProtection="1">
      <alignment horizontal="left" vertical="center" wrapText="1"/>
    </xf>
    <xf numFmtId="0" fontId="51" fillId="17" borderId="26" xfId="1" applyNumberFormat="1" applyFont="1" applyFill="1" applyBorder="1" applyAlignment="1" applyProtection="1">
      <alignment horizontal="left" vertical="center" wrapText="1"/>
    </xf>
    <xf numFmtId="0" fontId="51" fillId="17" borderId="68" xfId="1" applyNumberFormat="1" applyFont="1" applyFill="1" applyBorder="1" applyAlignment="1" applyProtection="1">
      <alignment horizontal="left" vertical="center" wrapText="1"/>
    </xf>
    <xf numFmtId="0" fontId="94" fillId="13" borderId="2" xfId="0" quotePrefix="1" applyNumberFormat="1" applyFont="1" applyFill="1" applyBorder="1" applyAlignment="1" applyProtection="1">
      <alignment horizontal="center" vertical="center" wrapText="1"/>
    </xf>
    <xf numFmtId="0" fontId="94" fillId="13" borderId="18" xfId="0" quotePrefix="1" applyNumberFormat="1" applyFont="1" applyFill="1" applyBorder="1" applyAlignment="1" applyProtection="1">
      <alignment horizontal="center" vertical="center" wrapText="1"/>
    </xf>
    <xf numFmtId="0" fontId="51" fillId="17" borderId="0" xfId="0" applyNumberFormat="1" applyFont="1" applyFill="1" applyBorder="1" applyAlignment="1" applyProtection="1">
      <alignment horizontal="left" vertical="center" wrapText="1"/>
    </xf>
    <xf numFmtId="0" fontId="51" fillId="17" borderId="54" xfId="0" applyNumberFormat="1" applyFont="1" applyFill="1" applyBorder="1" applyAlignment="1" applyProtection="1">
      <alignment horizontal="left" vertical="center" wrapText="1"/>
    </xf>
    <xf numFmtId="0" fontId="51" fillId="17" borderId="26" xfId="0" applyNumberFormat="1" applyFont="1" applyFill="1" applyBorder="1" applyAlignment="1" applyProtection="1">
      <alignment horizontal="left" vertical="center" wrapText="1"/>
    </xf>
    <xf numFmtId="0" fontId="51" fillId="17" borderId="68" xfId="0" applyNumberFormat="1" applyFont="1" applyFill="1" applyBorder="1" applyAlignment="1" applyProtection="1">
      <alignment horizontal="left" vertical="center" wrapText="1"/>
    </xf>
    <xf numFmtId="0" fontId="52" fillId="17" borderId="5" xfId="0" applyFont="1" applyFill="1" applyBorder="1" applyAlignment="1" applyProtection="1">
      <alignment horizontal="left" vertical="center" wrapText="1"/>
      <protection locked="0"/>
    </xf>
    <xf numFmtId="0" fontId="52" fillId="17" borderId="13" xfId="0" applyFont="1" applyFill="1" applyBorder="1" applyAlignment="1" applyProtection="1">
      <alignment horizontal="left" vertical="center" wrapText="1"/>
      <protection locked="0"/>
    </xf>
    <xf numFmtId="0" fontId="54" fillId="0" borderId="0" xfId="0" applyFont="1" applyBorder="1" applyAlignment="1" applyProtection="1">
      <alignment horizontal="center"/>
      <protection locked="0"/>
    </xf>
    <xf numFmtId="0" fontId="52" fillId="17" borderId="20" xfId="0" applyFont="1" applyFill="1" applyBorder="1" applyAlignment="1" applyProtection="1">
      <alignment horizontal="center"/>
      <protection locked="0"/>
    </xf>
    <xf numFmtId="0" fontId="107" fillId="0" borderId="5" xfId="0" applyFont="1" applyBorder="1" applyAlignment="1">
      <alignment horizontal="center" vertical="center" wrapText="1"/>
    </xf>
    <xf numFmtId="0" fontId="107" fillId="0" borderId="20" xfId="0" applyFont="1" applyBorder="1" applyAlignment="1">
      <alignment horizontal="center" vertical="center" wrapText="1"/>
    </xf>
    <xf numFmtId="0" fontId="107" fillId="0" borderId="47" xfId="0" applyFont="1" applyBorder="1" applyAlignment="1">
      <alignment horizontal="center" vertical="center" wrapText="1"/>
    </xf>
    <xf numFmtId="0" fontId="24" fillId="0" borderId="46" xfId="0" applyFont="1" applyBorder="1" applyAlignment="1">
      <alignment horizontal="center" vertical="center" wrapText="1"/>
    </xf>
    <xf numFmtId="0" fontId="24" fillId="0" borderId="0" xfId="0" applyFont="1" applyBorder="1" applyAlignment="1">
      <alignment horizontal="center" vertical="center" wrapText="1"/>
    </xf>
    <xf numFmtId="0" fontId="24" fillId="0" borderId="12" xfId="0" applyFont="1" applyBorder="1" applyAlignment="1">
      <alignment horizontal="center" vertical="center" wrapText="1"/>
    </xf>
    <xf numFmtId="0" fontId="24" fillId="0" borderId="72" xfId="0" applyFont="1" applyBorder="1" applyAlignment="1">
      <alignment horizontal="center" vertical="center" wrapText="1"/>
    </xf>
    <xf numFmtId="0" fontId="24" fillId="0" borderId="26" xfId="0" applyFont="1" applyBorder="1" applyAlignment="1">
      <alignment horizontal="center" vertical="center" wrapText="1"/>
    </xf>
    <xf numFmtId="0" fontId="24" fillId="0" borderId="10" xfId="0" applyFont="1" applyBorder="1" applyAlignment="1">
      <alignment horizontal="center" vertical="center" wrapText="1"/>
    </xf>
    <xf numFmtId="0" fontId="52" fillId="17" borderId="5" xfId="0" applyFont="1" applyFill="1" applyBorder="1" applyAlignment="1" applyProtection="1">
      <alignment horizontal="left" vertical="center"/>
      <protection locked="0"/>
    </xf>
    <xf numFmtId="0" fontId="52" fillId="17" borderId="13" xfId="0" applyFont="1" applyFill="1" applyBorder="1" applyAlignment="1" applyProtection="1">
      <alignment horizontal="left" vertical="center"/>
      <protection locked="0"/>
    </xf>
    <xf numFmtId="0" fontId="106" fillId="0" borderId="20" xfId="0" applyFont="1" applyBorder="1" applyAlignment="1" applyProtection="1">
      <alignment horizontal="center" vertical="center" wrapText="1"/>
      <protection locked="0"/>
    </xf>
    <xf numFmtId="0" fontId="106" fillId="0" borderId="13" xfId="0" applyFont="1" applyBorder="1" applyAlignment="1" applyProtection="1">
      <alignment horizontal="center" vertical="center" wrapText="1"/>
      <protection locked="0"/>
    </xf>
    <xf numFmtId="0" fontId="53" fillId="17" borderId="46" xfId="0" applyFont="1" applyFill="1" applyBorder="1" applyAlignment="1" applyProtection="1">
      <alignment horizontal="left" vertical="center" wrapText="1"/>
      <protection locked="0"/>
    </xf>
    <xf numFmtId="0" fontId="53" fillId="17" borderId="0" xfId="0" applyFont="1" applyFill="1" applyBorder="1" applyAlignment="1" applyProtection="1">
      <alignment horizontal="left" vertical="center" wrapText="1"/>
      <protection locked="0"/>
    </xf>
    <xf numFmtId="0" fontId="53" fillId="17" borderId="12" xfId="0" applyFont="1" applyFill="1" applyBorder="1" applyAlignment="1" applyProtection="1">
      <alignment horizontal="left" vertical="center" wrapText="1"/>
      <protection locked="0"/>
    </xf>
    <xf numFmtId="0" fontId="53" fillId="17" borderId="45" xfId="0" applyFont="1" applyFill="1" applyBorder="1" applyAlignment="1" applyProtection="1">
      <alignment horizontal="left" vertical="center" wrapText="1"/>
      <protection locked="0"/>
    </xf>
    <xf numFmtId="0" fontId="53" fillId="17" borderId="28" xfId="0" applyFont="1" applyFill="1" applyBorder="1" applyAlignment="1" applyProtection="1">
      <alignment horizontal="left" vertical="center" wrapText="1"/>
      <protection locked="0"/>
    </xf>
    <xf numFmtId="0" fontId="53" fillId="17" borderId="33" xfId="0" applyFont="1" applyFill="1" applyBorder="1" applyAlignment="1" applyProtection="1">
      <alignment horizontal="left" vertical="center" wrapText="1"/>
      <protection locked="0"/>
    </xf>
    <xf numFmtId="0" fontId="53" fillId="17" borderId="43" xfId="0" applyFont="1" applyFill="1" applyBorder="1" applyAlignment="1" applyProtection="1">
      <alignment horizontal="left" vertical="center" wrapText="1"/>
      <protection locked="0"/>
    </xf>
    <xf numFmtId="0" fontId="53" fillId="17" borderId="30" xfId="0" applyFont="1" applyFill="1" applyBorder="1" applyAlignment="1" applyProtection="1">
      <alignment horizontal="left" vertical="center" wrapText="1"/>
      <protection locked="0"/>
    </xf>
    <xf numFmtId="0" fontId="53" fillId="17" borderId="32" xfId="0" applyFont="1" applyFill="1" applyBorder="1" applyAlignment="1" applyProtection="1">
      <alignment horizontal="left" vertical="center" wrapText="1"/>
      <protection locked="0"/>
    </xf>
    <xf numFmtId="0" fontId="53" fillId="17" borderId="0" xfId="0" applyFont="1" applyFill="1" applyAlignment="1" applyProtection="1">
      <alignment horizontal="left" vertical="center" wrapText="1"/>
      <protection locked="0"/>
    </xf>
    <xf numFmtId="0" fontId="100" fillId="0" borderId="2" xfId="0" applyFont="1" applyBorder="1" applyAlignment="1" applyProtection="1">
      <alignment horizontal="center" vertical="center" wrapText="1"/>
      <protection locked="0"/>
    </xf>
    <xf numFmtId="0" fontId="56" fillId="0" borderId="0" xfId="0" applyFont="1" applyAlignment="1" applyProtection="1">
      <alignment horizontal="left" vertical="center" wrapText="1"/>
      <protection locked="0"/>
    </xf>
    <xf numFmtId="0" fontId="51" fillId="0" borderId="0" xfId="0" applyFont="1" applyAlignment="1" applyProtection="1">
      <alignment horizontal="left" vertical="center" wrapText="1"/>
      <protection locked="0"/>
    </xf>
    <xf numFmtId="0" fontId="24" fillId="0" borderId="2" xfId="0" applyFont="1" applyBorder="1" applyAlignment="1">
      <alignment horizontal="center" vertical="center" wrapText="1"/>
    </xf>
    <xf numFmtId="0" fontId="24" fillId="0" borderId="16" xfId="0" applyFont="1" applyBorder="1" applyAlignment="1">
      <alignment horizontal="center" vertical="center" wrapText="1"/>
    </xf>
    <xf numFmtId="0" fontId="24" fillId="0" borderId="43" xfId="0" applyFont="1" applyBorder="1" applyAlignment="1">
      <alignment horizontal="center" vertical="center" wrapText="1"/>
    </xf>
    <xf numFmtId="0" fontId="24" fillId="0" borderId="30" xfId="0" applyFont="1" applyBorder="1" applyAlignment="1">
      <alignment horizontal="center" vertical="center" wrapText="1"/>
    </xf>
    <xf numFmtId="0" fontId="24" fillId="0" borderId="39" xfId="0" applyFont="1" applyBorder="1" applyAlignment="1">
      <alignment horizontal="center" vertical="center" wrapText="1"/>
    </xf>
    <xf numFmtId="0" fontId="24" fillId="0" borderId="0" xfId="0" applyFont="1" applyAlignment="1">
      <alignment horizontal="center" vertical="center" wrapText="1"/>
    </xf>
    <xf numFmtId="0" fontId="24" fillId="0" borderId="54" xfId="0" applyFont="1" applyBorder="1" applyAlignment="1">
      <alignment horizontal="center" vertical="center" wrapText="1"/>
    </xf>
    <xf numFmtId="0" fontId="24" fillId="0" borderId="68" xfId="0" applyFont="1" applyBorder="1" applyAlignment="1">
      <alignment horizontal="center" vertical="center" wrapText="1"/>
    </xf>
    <xf numFmtId="0" fontId="24" fillId="0" borderId="32" xfId="0" applyFont="1" applyBorder="1" applyAlignment="1">
      <alignment horizontal="center" vertical="center" wrapText="1"/>
    </xf>
    <xf numFmtId="0" fontId="24" fillId="0" borderId="15" xfId="0" applyFont="1" applyBorder="1" applyAlignment="1">
      <alignment horizontal="center" vertical="center" wrapText="1"/>
    </xf>
    <xf numFmtId="0" fontId="24" fillId="0" borderId="17" xfId="0" applyFont="1" applyBorder="1" applyAlignment="1">
      <alignment horizontal="center" vertical="center" wrapText="1"/>
    </xf>
    <xf numFmtId="0" fontId="24" fillId="0" borderId="18" xfId="0" applyFont="1" applyBorder="1" applyAlignment="1">
      <alignment horizontal="center" vertical="center" wrapText="1"/>
    </xf>
    <xf numFmtId="0" fontId="51" fillId="42" borderId="5" xfId="0" applyFont="1" applyFill="1" applyBorder="1" applyAlignment="1" applyProtection="1">
      <alignment horizontal="center"/>
      <protection locked="0"/>
    </xf>
    <xf numFmtId="0" fontId="95" fillId="42" borderId="15" xfId="0" applyFont="1" applyFill="1" applyBorder="1" applyAlignment="1">
      <alignment horizontal="center"/>
    </xf>
    <xf numFmtId="0" fontId="0" fillId="0" borderId="18" xfId="0" applyBorder="1" applyAlignment="1">
      <alignment horizontal="center"/>
    </xf>
    <xf numFmtId="0" fontId="0" fillId="0" borderId="19" xfId="0" applyBorder="1" applyAlignment="1">
      <alignment horizontal="center"/>
    </xf>
    <xf numFmtId="0" fontId="51" fillId="42" borderId="7" xfId="0" applyFont="1" applyFill="1" applyBorder="1" applyAlignment="1" applyProtection="1">
      <alignment horizontal="center"/>
      <protection locked="0"/>
    </xf>
    <xf numFmtId="0" fontId="51" fillId="42" borderId="34" xfId="0" applyFont="1" applyFill="1" applyBorder="1" applyAlignment="1" applyProtection="1">
      <alignment horizontal="center"/>
      <protection locked="0"/>
    </xf>
    <xf numFmtId="0" fontId="51" fillId="42" borderId="27" xfId="0" applyFont="1" applyFill="1" applyBorder="1" applyAlignment="1" applyProtection="1">
      <alignment horizontal="center"/>
      <protection locked="0"/>
    </xf>
    <xf numFmtId="0" fontId="51" fillId="42" borderId="28" xfId="0" applyFont="1" applyFill="1" applyBorder="1" applyAlignment="1" applyProtection="1">
      <alignment horizontal="center"/>
      <protection locked="0"/>
    </xf>
    <xf numFmtId="0" fontId="95" fillId="42" borderId="48" xfId="0" applyFont="1" applyFill="1" applyBorder="1" applyAlignment="1">
      <alignment horizontal="center"/>
    </xf>
    <xf numFmtId="0" fontId="0" fillId="42" borderId="20" xfId="0" applyFill="1" applyBorder="1" applyAlignment="1">
      <alignment horizontal="left" vertical="center" wrapText="1"/>
    </xf>
    <xf numFmtId="0" fontId="52" fillId="42" borderId="31" xfId="0" applyFont="1" applyFill="1" applyBorder="1" applyAlignment="1" applyProtection="1">
      <alignment horizontal="left" vertical="center" wrapText="1"/>
      <protection locked="0"/>
    </xf>
    <xf numFmtId="0" fontId="52" fillId="42" borderId="30" xfId="0" applyFont="1" applyFill="1" applyBorder="1" applyAlignment="1" applyProtection="1">
      <alignment horizontal="left" vertical="center" wrapText="1"/>
      <protection locked="0"/>
    </xf>
    <xf numFmtId="0" fontId="52" fillId="42" borderId="11" xfId="0" applyFont="1" applyFill="1" applyBorder="1" applyAlignment="1" applyProtection="1">
      <alignment horizontal="left" vertical="center" wrapText="1"/>
      <protection locked="0"/>
    </xf>
    <xf numFmtId="0" fontId="52" fillId="42" borderId="0" xfId="0" applyFont="1" applyFill="1" applyAlignment="1" applyProtection="1">
      <alignment horizontal="left" vertical="center" wrapText="1"/>
      <protection locked="0"/>
    </xf>
    <xf numFmtId="0" fontId="52" fillId="42" borderId="9" xfId="0" applyFont="1" applyFill="1" applyBorder="1" applyAlignment="1" applyProtection="1">
      <alignment horizontal="left" vertical="center" wrapText="1"/>
      <protection locked="0"/>
    </xf>
    <xf numFmtId="0" fontId="52" fillId="42" borderId="26" xfId="0" applyFont="1" applyFill="1" applyBorder="1" applyAlignment="1" applyProtection="1">
      <alignment horizontal="left" vertical="center" wrapText="1"/>
      <protection locked="0"/>
    </xf>
    <xf numFmtId="0" fontId="53" fillId="0" borderId="5" xfId="0" applyFont="1" applyBorder="1" applyAlignment="1" applyProtection="1">
      <alignment horizontal="center" vertical="center" wrapText="1"/>
      <protection locked="0"/>
    </xf>
    <xf numFmtId="0" fontId="53" fillId="0" borderId="13" xfId="0" applyFont="1" applyBorder="1" applyAlignment="1" applyProtection="1">
      <alignment horizontal="center" vertical="center" wrapText="1"/>
      <protection locked="0"/>
    </xf>
    <xf numFmtId="0" fontId="53" fillId="0" borderId="20" xfId="0" applyFont="1" applyBorder="1" applyAlignment="1" applyProtection="1">
      <alignment horizontal="center" vertical="center" wrapText="1"/>
      <protection locked="0"/>
    </xf>
    <xf numFmtId="0" fontId="109" fillId="0" borderId="20" xfId="0" applyFont="1" applyBorder="1" applyAlignment="1">
      <alignment horizontal="center" vertical="center" wrapText="1"/>
    </xf>
    <xf numFmtId="0" fontId="109" fillId="0" borderId="13" xfId="0" applyFont="1" applyBorder="1" applyAlignment="1">
      <alignment horizontal="center" vertical="center" wrapText="1"/>
    </xf>
    <xf numFmtId="0" fontId="94" fillId="0" borderId="5" xfId="0" applyFont="1" applyBorder="1" applyAlignment="1" applyProtection="1">
      <alignment horizontal="center" vertical="center" wrapText="1"/>
      <protection locked="0"/>
    </xf>
    <xf numFmtId="0" fontId="94" fillId="0" borderId="13" xfId="0" applyFont="1" applyBorder="1" applyAlignment="1" applyProtection="1">
      <alignment horizontal="center" vertical="center" wrapText="1"/>
      <protection locked="0"/>
    </xf>
    <xf numFmtId="0" fontId="94" fillId="0" borderId="20" xfId="0" applyFont="1" applyBorder="1" applyAlignment="1" applyProtection="1">
      <alignment horizontal="center" vertical="center" wrapText="1"/>
      <protection locked="0"/>
    </xf>
    <xf numFmtId="0" fontId="51" fillId="42" borderId="92" xfId="0" applyFont="1" applyFill="1" applyBorder="1" applyAlignment="1" applyProtection="1">
      <alignment horizontal="center"/>
      <protection locked="0"/>
    </xf>
    <xf numFmtId="0" fontId="51" fillId="42" borderId="44" xfId="0" applyFont="1" applyFill="1" applyBorder="1" applyAlignment="1" applyProtection="1">
      <alignment horizontal="center"/>
      <protection locked="0"/>
    </xf>
    <xf numFmtId="0" fontId="109" fillId="0" borderId="5" xfId="0" applyFont="1" applyBorder="1" applyAlignment="1">
      <alignment horizontal="center" vertical="center" wrapText="1"/>
    </xf>
    <xf numFmtId="0" fontId="109" fillId="0" borderId="2" xfId="0" applyFont="1" applyBorder="1" applyAlignment="1">
      <alignment horizontal="center" vertical="center" wrapText="1"/>
    </xf>
    <xf numFmtId="0" fontId="109" fillId="0" borderId="16" xfId="0" applyFont="1" applyBorder="1" applyAlignment="1">
      <alignment horizontal="center" vertical="center" wrapText="1"/>
    </xf>
    <xf numFmtId="0" fontId="0" fillId="0" borderId="43" xfId="0" applyBorder="1" applyAlignment="1">
      <alignment horizontal="center" vertical="center"/>
    </xf>
    <xf numFmtId="0" fontId="0" fillId="0" borderId="39" xfId="0" applyBorder="1" applyAlignment="1">
      <alignment horizontal="center" vertical="center"/>
    </xf>
    <xf numFmtId="0" fontId="0" fillId="0" borderId="46" xfId="0" applyBorder="1" applyAlignment="1">
      <alignment horizontal="center" vertical="center"/>
    </xf>
    <xf numFmtId="0" fontId="0" fillId="0" borderId="0" xfId="0" applyAlignment="1">
      <alignment horizontal="center" vertical="center"/>
    </xf>
    <xf numFmtId="0" fontId="0" fillId="0" borderId="54" xfId="0" applyBorder="1" applyAlignment="1">
      <alignment horizontal="center" vertical="center"/>
    </xf>
    <xf numFmtId="0" fontId="0" fillId="0" borderId="72" xfId="0" applyBorder="1" applyAlignment="1">
      <alignment horizontal="center" vertical="center"/>
    </xf>
    <xf numFmtId="0" fontId="0" fillId="0" borderId="68" xfId="0" applyBorder="1" applyAlignment="1">
      <alignment horizontal="center" vertical="center"/>
    </xf>
    <xf numFmtId="0" fontId="109" fillId="0" borderId="43" xfId="0" applyFont="1" applyBorder="1" applyAlignment="1">
      <alignment horizontal="center" vertical="center" wrapText="1"/>
    </xf>
    <xf numFmtId="0" fontId="0" fillId="0" borderId="30" xfId="0" applyBorder="1" applyAlignment="1">
      <alignment horizontal="center" vertical="center" wrapText="1"/>
    </xf>
    <xf numFmtId="0" fontId="0" fillId="0" borderId="39" xfId="0" applyBorder="1" applyAlignment="1">
      <alignment horizontal="center" vertical="center" wrapText="1"/>
    </xf>
    <xf numFmtId="0" fontId="0" fillId="0" borderId="46" xfId="0" applyBorder="1" applyAlignment="1">
      <alignment horizontal="center" vertical="center" wrapText="1"/>
    </xf>
    <xf numFmtId="0" fontId="0" fillId="0" borderId="0" xfId="0" applyAlignment="1">
      <alignment horizontal="center" vertical="center" wrapText="1"/>
    </xf>
    <xf numFmtId="0" fontId="0" fillId="0" borderId="54" xfId="0" applyBorder="1" applyAlignment="1">
      <alignment horizontal="center" vertical="center" wrapText="1"/>
    </xf>
    <xf numFmtId="0" fontId="0" fillId="0" borderId="72" xfId="0" applyBorder="1" applyAlignment="1">
      <alignment horizontal="center" vertical="center" wrapText="1"/>
    </xf>
    <xf numFmtId="0" fontId="0" fillId="0" borderId="26" xfId="0" applyBorder="1" applyAlignment="1">
      <alignment horizontal="center" vertical="center" wrapText="1"/>
    </xf>
    <xf numFmtId="0" fontId="0" fillId="0" borderId="68" xfId="0" applyBorder="1" applyAlignment="1">
      <alignment horizontal="center" vertical="center" wrapText="1"/>
    </xf>
    <xf numFmtId="0" fontId="109" fillId="0" borderId="30" xfId="0" applyFont="1" applyBorder="1" applyAlignment="1">
      <alignment horizontal="center" vertical="center" wrapText="1"/>
    </xf>
    <xf numFmtId="0" fontId="109" fillId="0" borderId="32" xfId="0" applyFont="1" applyBorder="1" applyAlignment="1">
      <alignment horizontal="center" vertical="center" wrapText="1"/>
    </xf>
    <xf numFmtId="0" fontId="109" fillId="0" borderId="46" xfId="0" applyFont="1" applyBorder="1" applyAlignment="1">
      <alignment horizontal="center" vertical="center" wrapText="1"/>
    </xf>
    <xf numFmtId="0" fontId="109" fillId="0" borderId="0" xfId="0" applyFont="1" applyAlignment="1">
      <alignment horizontal="center" vertical="center" wrapText="1"/>
    </xf>
    <xf numFmtId="0" fontId="109" fillId="0" borderId="12" xfId="0" applyFont="1" applyBorder="1" applyAlignment="1">
      <alignment horizontal="center" vertical="center" wrapText="1"/>
    </xf>
    <xf numFmtId="0" fontId="109" fillId="0" borderId="72" xfId="0" applyFont="1" applyBorder="1" applyAlignment="1">
      <alignment horizontal="center" vertical="center" wrapText="1"/>
    </xf>
    <xf numFmtId="0" fontId="109" fillId="0" borderId="26" xfId="0" applyFont="1" applyBorder="1" applyAlignment="1">
      <alignment horizontal="center" vertical="center" wrapText="1"/>
    </xf>
    <xf numFmtId="0" fontId="109" fillId="0" borderId="10" xfId="0" applyFont="1" applyBorder="1" applyAlignment="1">
      <alignment horizontal="center" vertical="center" wrapText="1"/>
    </xf>
    <xf numFmtId="0" fontId="109" fillId="0" borderId="2" xfId="0" applyFont="1" applyBorder="1" applyAlignment="1">
      <alignment horizontal="center" vertical="center"/>
    </xf>
    <xf numFmtId="0" fontId="109" fillId="0" borderId="16" xfId="0" applyFont="1" applyBorder="1" applyAlignment="1">
      <alignment horizontal="center" vertical="center"/>
    </xf>
    <xf numFmtId="0" fontId="53" fillId="0" borderId="94" xfId="0" applyFont="1" applyBorder="1" applyAlignment="1" applyProtection="1">
      <alignment horizontal="center" vertical="center" wrapText="1"/>
      <protection locked="0"/>
    </xf>
    <xf numFmtId="0" fontId="53" fillId="0" borderId="95" xfId="0" applyFont="1" applyBorder="1" applyAlignment="1" applyProtection="1">
      <alignment horizontal="center" vertical="center" wrapText="1"/>
      <protection locked="0"/>
    </xf>
    <xf numFmtId="0" fontId="53" fillId="0" borderId="96" xfId="0" applyFont="1" applyBorder="1" applyAlignment="1" applyProtection="1">
      <alignment horizontal="center" vertical="center" wrapText="1"/>
      <protection locked="0"/>
    </xf>
    <xf numFmtId="0" fontId="0" fillId="0" borderId="11" xfId="0" applyBorder="1" applyAlignment="1">
      <alignment horizontal="center"/>
    </xf>
    <xf numFmtId="0" fontId="53" fillId="17" borderId="99" xfId="0" applyFont="1" applyFill="1" applyBorder="1" applyAlignment="1" applyProtection="1">
      <alignment horizontal="left" vertical="center" wrapText="1"/>
      <protection locked="0"/>
    </xf>
    <xf numFmtId="0" fontId="53" fillId="17" borderId="34" xfId="0" applyFont="1" applyFill="1" applyBorder="1" applyAlignment="1" applyProtection="1">
      <alignment horizontal="left" vertical="center" wrapText="1"/>
      <protection locked="0"/>
    </xf>
    <xf numFmtId="0" fontId="53" fillId="17" borderId="8" xfId="0" applyFont="1" applyFill="1" applyBorder="1" applyAlignment="1" applyProtection="1">
      <alignment horizontal="left" vertical="center" wrapText="1"/>
      <protection locked="0"/>
    </xf>
  </cellXfs>
  <cellStyles count="26">
    <cellStyle name="Excel Built-in Normal" xfId="1"/>
    <cellStyle name="Excel Built-in Normal 1" xfId="8"/>
    <cellStyle name="Heading" xfId="2"/>
    <cellStyle name="Heading1" xfId="3"/>
    <cellStyle name="Normal" xfId="0" builtinId="0" customBuiltin="1"/>
    <cellStyle name="Normal 2" xfId="6"/>
    <cellStyle name="Normal 2 2" xfId="9"/>
    <cellStyle name="Normal 2 2 2" xfId="14"/>
    <cellStyle name="Normal 2 2 2 2" xfId="23"/>
    <cellStyle name="Normal 2 2 3" xfId="18"/>
    <cellStyle name="Normal 3" xfId="7"/>
    <cellStyle name="Normal 3 2" xfId="10"/>
    <cellStyle name="Normal 3 2 2" xfId="15"/>
    <cellStyle name="Normal 3 2 2 2" xfId="24"/>
    <cellStyle name="Normal 3 2 3" xfId="19"/>
    <cellStyle name="Normal 3 3" xfId="13"/>
    <cellStyle name="Normal 3 3 2" xfId="22"/>
    <cellStyle name="Normal 3 4" xfId="17"/>
    <cellStyle name="Normal 4" xfId="11"/>
    <cellStyle name="Normal 4 2" xfId="16"/>
    <cellStyle name="Normal 4 2 2" xfId="25"/>
    <cellStyle name="Normal 4 3" xfId="20"/>
    <cellStyle name="Normal 5" xfId="12"/>
    <cellStyle name="Normal 5 2" xfId="21"/>
    <cellStyle name="Result" xfId="4"/>
    <cellStyle name="Result2" xfId="5"/>
  </cellStyles>
  <dxfs count="28">
    <dxf>
      <fill>
        <patternFill>
          <bgColor theme="0" tint="-0.24994659260841701"/>
        </patternFill>
      </fill>
    </dxf>
    <dxf>
      <fill>
        <patternFill>
          <bgColor theme="7" tint="0.39994506668294322"/>
        </patternFill>
      </fill>
    </dxf>
    <dxf>
      <fill>
        <patternFill>
          <bgColor theme="9" tint="0.39994506668294322"/>
        </patternFill>
      </fill>
    </dxf>
    <dxf>
      <fill>
        <patternFill>
          <bgColor theme="6" tint="0.39994506668294322"/>
        </patternFill>
      </fill>
    </dxf>
    <dxf>
      <fill>
        <patternFill>
          <bgColor theme="4" tint="0.39994506668294322"/>
        </patternFill>
      </fill>
    </dxf>
    <dxf>
      <fill>
        <patternFill>
          <bgColor theme="0" tint="-0.24994659260841701"/>
        </patternFill>
      </fill>
    </dxf>
    <dxf>
      <fill>
        <patternFill>
          <bgColor theme="7" tint="0.39994506668294322"/>
        </patternFill>
      </fill>
    </dxf>
    <dxf>
      <fill>
        <patternFill>
          <bgColor theme="9" tint="0.39994506668294322"/>
        </patternFill>
      </fill>
    </dxf>
    <dxf>
      <fill>
        <patternFill>
          <bgColor theme="6" tint="0.39994506668294322"/>
        </patternFill>
      </fill>
    </dxf>
    <dxf>
      <fill>
        <patternFill>
          <bgColor theme="4" tint="0.39994506668294322"/>
        </patternFill>
      </fill>
    </dxf>
    <dxf>
      <font>
        <color auto="1"/>
      </font>
      <fill>
        <patternFill>
          <bgColor rgb="FFFFFF00"/>
        </patternFill>
      </fill>
    </dxf>
    <dxf>
      <font>
        <color rgb="FFFF0000"/>
      </font>
      <fill>
        <patternFill>
          <bgColor theme="0" tint="-4.9989318521683403E-2"/>
        </patternFill>
      </fill>
    </dxf>
    <dxf>
      <font>
        <color rgb="FFFF0000"/>
      </font>
      <fill>
        <patternFill>
          <bgColor theme="0" tint="-4.9989318521683403E-2"/>
        </patternFill>
      </fill>
    </dxf>
    <dxf>
      <font>
        <color rgb="FFFF0000"/>
      </font>
      <fill>
        <patternFill>
          <bgColor theme="0" tint="-4.9989318521683403E-2"/>
        </patternFill>
      </fill>
    </dxf>
    <dxf>
      <font>
        <color rgb="FFFF0000"/>
      </font>
      <fill>
        <patternFill>
          <bgColor theme="0" tint="-4.9989318521683403E-2"/>
        </patternFill>
      </fill>
    </dxf>
    <dxf>
      <font>
        <color rgb="FFFF0000"/>
      </font>
      <fill>
        <patternFill>
          <bgColor theme="0" tint="-4.9989318521683403E-2"/>
        </patternFill>
      </fill>
    </dxf>
    <dxf>
      <font>
        <color rgb="FFFF0000"/>
      </font>
      <fill>
        <patternFill>
          <bgColor theme="0" tint="-4.9989318521683403E-2"/>
        </patternFill>
      </fill>
    </dxf>
    <dxf>
      <font>
        <color rgb="FFFF0000"/>
      </font>
      <fill>
        <patternFill>
          <bgColor theme="0" tint="-4.9989318521683403E-2"/>
        </patternFill>
      </fill>
    </dxf>
    <dxf>
      <font>
        <color rgb="FFFF0000"/>
      </font>
      <fill>
        <patternFill>
          <bgColor theme="0" tint="-4.9989318521683403E-2"/>
        </patternFill>
      </fill>
    </dxf>
    <dxf>
      <font>
        <color rgb="FFFF0000"/>
      </font>
      <fill>
        <patternFill>
          <bgColor theme="0" tint="-4.9989318521683403E-2"/>
        </patternFill>
      </fill>
    </dxf>
    <dxf>
      <font>
        <color rgb="FFFF0000"/>
      </font>
      <fill>
        <patternFill>
          <bgColor theme="0" tint="-4.9989318521683403E-2"/>
        </patternFill>
      </fill>
    </dxf>
    <dxf>
      <font>
        <color rgb="FFFF0000"/>
      </font>
      <fill>
        <patternFill>
          <bgColor theme="0" tint="-4.9989318521683403E-2"/>
        </patternFill>
      </fill>
    </dxf>
    <dxf>
      <font>
        <color rgb="FFFF0000"/>
      </font>
      <fill>
        <patternFill>
          <bgColor theme="0" tint="-4.9989318521683403E-2"/>
        </patternFill>
      </fill>
    </dxf>
    <dxf>
      <font>
        <color rgb="FFFF0000"/>
      </font>
      <fill>
        <patternFill>
          <bgColor theme="0" tint="-4.9989318521683403E-2"/>
        </patternFill>
      </fill>
    </dxf>
    <dxf>
      <font>
        <color rgb="FFFF0000"/>
      </font>
      <fill>
        <patternFill>
          <bgColor theme="0" tint="-4.9989318521683403E-2"/>
        </patternFill>
      </fill>
    </dxf>
    <dxf>
      <font>
        <color rgb="FFFF0000"/>
      </font>
      <fill>
        <patternFill>
          <bgColor theme="0" tint="-4.9989318521683403E-2"/>
        </patternFill>
      </fill>
    </dxf>
    <dxf>
      <font>
        <color rgb="FFFF0000"/>
      </font>
      <fill>
        <patternFill>
          <bgColor theme="0" tint="-4.9989318521683403E-2"/>
        </patternFill>
      </fill>
    </dxf>
    <dxf>
      <font>
        <color rgb="FFFF0000"/>
      </font>
      <fill>
        <patternFill>
          <bgColor theme="0" tint="-4.9989318521683403E-2"/>
        </patternFill>
      </fill>
    </dxf>
  </dxfs>
  <tableStyles count="0" defaultTableStyle="TableStyleMedium9" defaultPivotStyle="PivotStyleLight16"/>
  <colors>
    <mruColors>
      <color rgb="FFFFCC99"/>
      <color rgb="FFFFCC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4.9989318521683403E-2"/>
  </sheetPr>
  <dimension ref="A1:P105"/>
  <sheetViews>
    <sheetView topLeftCell="A19" workbookViewId="0">
      <selection activeCell="L41" sqref="L41"/>
    </sheetView>
  </sheetViews>
  <sheetFormatPr baseColWidth="10" defaultRowHeight="15" x14ac:dyDescent="0.25"/>
  <cols>
    <col min="1" max="9" width="15.7109375" customWidth="1"/>
  </cols>
  <sheetData>
    <row r="1" spans="1:16" ht="18" customHeight="1" thickBot="1" x14ac:dyDescent="0.3">
      <c r="A1" s="8"/>
      <c r="B1" s="5"/>
      <c r="C1" s="5"/>
      <c r="D1" s="5"/>
      <c r="E1" s="5"/>
      <c r="F1" s="5"/>
      <c r="G1" s="5"/>
      <c r="H1" s="5"/>
      <c r="I1" s="6"/>
    </row>
    <row r="2" spans="1:16" ht="18" customHeight="1" x14ac:dyDescent="0.25">
      <c r="A2" s="9"/>
      <c r="B2" s="8"/>
      <c r="C2" s="5"/>
      <c r="D2" s="5"/>
      <c r="E2" s="5"/>
      <c r="F2" s="5"/>
      <c r="G2" s="5"/>
      <c r="H2" s="6"/>
      <c r="I2" s="25"/>
    </row>
    <row r="3" spans="1:16" ht="18" customHeight="1" x14ac:dyDescent="0.25">
      <c r="A3" s="9"/>
      <c r="B3" s="597"/>
      <c r="C3" s="602" t="s">
        <v>1177</v>
      </c>
      <c r="D3" s="650"/>
      <c r="E3" s="650"/>
      <c r="F3" s="650"/>
      <c r="G3" s="651"/>
      <c r="H3" s="599"/>
      <c r="I3" s="25"/>
      <c r="P3" s="4"/>
    </row>
    <row r="4" spans="1:16" ht="18" customHeight="1" x14ac:dyDescent="0.25">
      <c r="A4" s="9"/>
      <c r="B4" s="597"/>
      <c r="C4" s="602" t="s">
        <v>1178</v>
      </c>
      <c r="D4" s="650"/>
      <c r="E4" s="650"/>
      <c r="F4" s="650"/>
      <c r="G4" s="651"/>
      <c r="H4" s="599"/>
      <c r="I4" s="25"/>
    </row>
    <row r="5" spans="1:16" ht="18" customHeight="1" x14ac:dyDescent="0.25">
      <c r="A5" s="9"/>
      <c r="B5" s="608"/>
      <c r="C5" s="609"/>
      <c r="D5" s="609"/>
      <c r="E5" s="610"/>
      <c r="F5" s="609"/>
      <c r="G5" s="609"/>
      <c r="H5" s="611"/>
      <c r="I5" s="25"/>
    </row>
    <row r="6" spans="1:16" ht="18" customHeight="1" x14ac:dyDescent="0.25">
      <c r="A6" s="9"/>
      <c r="B6" s="643" t="s">
        <v>1176</v>
      </c>
      <c r="C6" s="644"/>
      <c r="D6" s="644"/>
      <c r="E6" s="644"/>
      <c r="F6" s="644"/>
      <c r="G6" s="644"/>
      <c r="H6" s="645"/>
      <c r="I6" s="25"/>
    </row>
    <row r="7" spans="1:16" ht="18" customHeight="1" x14ac:dyDescent="0.25">
      <c r="A7" s="9"/>
      <c r="B7" s="646"/>
      <c r="C7" s="647"/>
      <c r="D7" s="647"/>
      <c r="E7" s="647"/>
      <c r="F7" s="647"/>
      <c r="G7" s="647"/>
      <c r="H7" s="648"/>
      <c r="I7" s="25"/>
    </row>
    <row r="8" spans="1:16" ht="18" customHeight="1" x14ac:dyDescent="0.25">
      <c r="A8" s="9"/>
      <c r="B8" s="597"/>
      <c r="C8" s="598"/>
      <c r="D8" s="598"/>
      <c r="E8" s="598"/>
      <c r="F8" s="598"/>
      <c r="G8" s="598"/>
      <c r="H8" s="599"/>
      <c r="I8" s="25"/>
    </row>
    <row r="9" spans="1:16" ht="18" customHeight="1" x14ac:dyDescent="0.25">
      <c r="A9" s="9"/>
      <c r="B9" s="640" t="s">
        <v>391</v>
      </c>
      <c r="C9" s="641"/>
      <c r="D9" s="641"/>
      <c r="E9" s="641"/>
      <c r="F9" s="641"/>
      <c r="G9" s="641"/>
      <c r="H9" s="642"/>
      <c r="I9" s="25"/>
    </row>
    <row r="10" spans="1:16" ht="18" customHeight="1" thickBot="1" x14ac:dyDescent="0.3">
      <c r="A10" s="9"/>
      <c r="B10" s="652" t="s">
        <v>392</v>
      </c>
      <c r="C10" s="653"/>
      <c r="D10" s="653"/>
      <c r="E10" s="653"/>
      <c r="F10" s="653"/>
      <c r="G10" s="653"/>
      <c r="H10" s="654"/>
      <c r="I10" s="25"/>
      <c r="P10" s="4"/>
    </row>
    <row r="11" spans="1:16" ht="18" customHeight="1" thickBot="1" x14ac:dyDescent="0.3">
      <c r="A11" s="9"/>
      <c r="B11" s="598"/>
      <c r="C11" s="598"/>
      <c r="D11" s="598"/>
      <c r="E11" s="598"/>
      <c r="F11" s="598"/>
      <c r="G11" s="598"/>
      <c r="H11" s="598"/>
      <c r="I11" s="25"/>
    </row>
    <row r="12" spans="1:16" ht="18" customHeight="1" thickBot="1" x14ac:dyDescent="0.3">
      <c r="A12" s="9"/>
      <c r="B12" s="616" t="s">
        <v>44</v>
      </c>
      <c r="C12" s="617"/>
      <c r="D12" s="617"/>
      <c r="E12" s="617"/>
      <c r="F12" s="617"/>
      <c r="G12" s="617"/>
      <c r="H12" s="618"/>
      <c r="I12" s="25"/>
    </row>
    <row r="13" spans="1:16" ht="18" customHeight="1" x14ac:dyDescent="0.25">
      <c r="A13" s="9"/>
      <c r="B13" s="1"/>
      <c r="C13" s="1"/>
      <c r="D13" s="1"/>
      <c r="E13" s="1"/>
      <c r="F13" s="1"/>
      <c r="G13" s="1"/>
      <c r="H13" s="1"/>
      <c r="I13" s="25"/>
      <c r="P13" s="4"/>
    </row>
    <row r="14" spans="1:16" ht="18" customHeight="1" thickBot="1" x14ac:dyDescent="0.3">
      <c r="A14" s="9"/>
      <c r="B14" s="1"/>
      <c r="C14" s="649" t="s">
        <v>1195</v>
      </c>
      <c r="D14" s="649"/>
      <c r="E14" s="649"/>
      <c r="F14" s="649"/>
      <c r="G14" s="649"/>
      <c r="H14" s="1"/>
      <c r="I14" s="25"/>
    </row>
    <row r="15" spans="1:16" ht="18" customHeight="1" x14ac:dyDescent="0.25">
      <c r="A15" s="9"/>
      <c r="B15" s="1"/>
      <c r="C15" s="587"/>
      <c r="D15" s="603" t="s">
        <v>411</v>
      </c>
      <c r="E15" s="604" t="s">
        <v>413</v>
      </c>
      <c r="F15" s="605" t="s">
        <v>412</v>
      </c>
      <c r="G15" s="606" t="s">
        <v>414</v>
      </c>
      <c r="H15" s="1"/>
      <c r="I15" s="25"/>
    </row>
    <row r="16" spans="1:16" ht="18" customHeight="1" x14ac:dyDescent="0.25">
      <c r="A16" s="9"/>
      <c r="B16" s="1"/>
      <c r="C16" s="655" t="s">
        <v>1179</v>
      </c>
      <c r="D16" s="659"/>
      <c r="E16" s="659"/>
      <c r="F16" s="659"/>
      <c r="G16" s="657"/>
      <c r="H16" s="1"/>
      <c r="I16" s="25"/>
    </row>
    <row r="17" spans="1:16" ht="18" customHeight="1" thickBot="1" x14ac:dyDescent="0.3">
      <c r="A17" s="9"/>
      <c r="B17" s="1"/>
      <c r="C17" s="656"/>
      <c r="D17" s="660"/>
      <c r="E17" s="660"/>
      <c r="F17" s="660"/>
      <c r="G17" s="658"/>
      <c r="H17" s="1"/>
      <c r="I17" s="25"/>
    </row>
    <row r="18" spans="1:16" ht="18" customHeight="1" thickBot="1" x14ac:dyDescent="0.3">
      <c r="A18" s="9"/>
      <c r="B18" s="1"/>
      <c r="C18" s="1"/>
      <c r="D18" s="1"/>
      <c r="E18" s="1"/>
      <c r="F18" s="1"/>
      <c r="G18" s="1"/>
      <c r="H18" s="1"/>
      <c r="I18" s="25"/>
    </row>
    <row r="19" spans="1:16" ht="18" customHeight="1" x14ac:dyDescent="0.25">
      <c r="A19" s="9"/>
      <c r="B19" s="661" t="s">
        <v>1181</v>
      </c>
      <c r="C19" s="662"/>
      <c r="D19" s="663"/>
      <c r="E19" s="1"/>
      <c r="F19" s="661" t="s">
        <v>1190</v>
      </c>
      <c r="G19" s="662"/>
      <c r="H19" s="663"/>
      <c r="I19" s="25"/>
    </row>
    <row r="20" spans="1:16" ht="18" customHeight="1" x14ac:dyDescent="0.25">
      <c r="A20" s="9"/>
      <c r="B20" s="664" t="s">
        <v>394</v>
      </c>
      <c r="C20" s="665"/>
      <c r="D20" s="589"/>
      <c r="E20" s="1"/>
      <c r="F20" s="664" t="s">
        <v>394</v>
      </c>
      <c r="G20" s="665"/>
      <c r="H20" s="589"/>
      <c r="I20" s="25"/>
    </row>
    <row r="21" spans="1:16" ht="18" customHeight="1" x14ac:dyDescent="0.25">
      <c r="A21" s="9"/>
      <c r="B21" s="664" t="s">
        <v>1180</v>
      </c>
      <c r="C21" s="665"/>
      <c r="D21" s="589"/>
      <c r="E21" s="1"/>
      <c r="F21" s="664" t="s">
        <v>1180</v>
      </c>
      <c r="G21" s="665"/>
      <c r="H21" s="589"/>
      <c r="I21" s="25"/>
    </row>
    <row r="22" spans="1:16" s="7" customFormat="1" ht="18" customHeight="1" x14ac:dyDescent="0.25">
      <c r="A22" s="9"/>
      <c r="B22" s="664" t="s">
        <v>1183</v>
      </c>
      <c r="C22" s="665"/>
      <c r="D22" s="590"/>
      <c r="E22" s="1"/>
      <c r="F22" s="664" t="s">
        <v>1183</v>
      </c>
      <c r="G22" s="665"/>
      <c r="H22" s="590"/>
      <c r="I22" s="25"/>
    </row>
    <row r="23" spans="1:16" s="7" customFormat="1" ht="18" customHeight="1" thickBot="1" x14ac:dyDescent="0.3">
      <c r="A23" s="9"/>
      <c r="B23" s="666" t="s">
        <v>1182</v>
      </c>
      <c r="C23" s="667"/>
      <c r="D23" s="591"/>
      <c r="E23" s="1"/>
      <c r="F23" s="666" t="s">
        <v>1182</v>
      </c>
      <c r="G23" s="667"/>
      <c r="H23" s="591"/>
      <c r="I23" s="25"/>
    </row>
    <row r="24" spans="1:16" s="7" customFormat="1" ht="18" customHeight="1" thickBot="1" x14ac:dyDescent="0.3">
      <c r="A24" s="9"/>
      <c r="B24" s="1"/>
      <c r="C24" s="1"/>
      <c r="D24" s="1"/>
      <c r="E24" s="1"/>
      <c r="F24" s="1"/>
      <c r="G24" s="588"/>
      <c r="H24" s="1"/>
      <c r="I24" s="25"/>
    </row>
    <row r="25" spans="1:16" ht="18" customHeight="1" thickBot="1" x14ac:dyDescent="0.3">
      <c r="A25" s="9"/>
      <c r="B25" s="1"/>
      <c r="C25" s="630" t="s">
        <v>1184</v>
      </c>
      <c r="D25" s="631"/>
      <c r="E25" s="631"/>
      <c r="F25" s="631"/>
      <c r="G25" s="670"/>
      <c r="H25" s="1"/>
      <c r="I25" s="25"/>
      <c r="P25" s="4"/>
    </row>
    <row r="26" spans="1:16" s="483" customFormat="1" ht="18" customHeight="1" x14ac:dyDescent="0.25">
      <c r="A26" s="9"/>
      <c r="B26" s="1"/>
      <c r="C26" s="593"/>
      <c r="D26" s="603" t="s">
        <v>411</v>
      </c>
      <c r="E26" s="604" t="s">
        <v>413</v>
      </c>
      <c r="F26" s="605" t="s">
        <v>412</v>
      </c>
      <c r="G26" s="606" t="s">
        <v>414</v>
      </c>
      <c r="H26" s="1"/>
      <c r="I26" s="25"/>
    </row>
    <row r="27" spans="1:16" s="483" customFormat="1" ht="18" customHeight="1" x14ac:dyDescent="0.25">
      <c r="A27" s="9"/>
      <c r="B27" s="1"/>
      <c r="C27" s="671" t="s">
        <v>1185</v>
      </c>
      <c r="D27" s="635"/>
      <c r="E27" s="635"/>
      <c r="F27" s="635"/>
      <c r="G27" s="668"/>
      <c r="H27" s="1"/>
      <c r="I27" s="25"/>
    </row>
    <row r="28" spans="1:16" s="483" customFormat="1" ht="18" customHeight="1" thickBot="1" x14ac:dyDescent="0.3">
      <c r="A28" s="9"/>
      <c r="B28" s="1"/>
      <c r="C28" s="672"/>
      <c r="D28" s="639"/>
      <c r="E28" s="639"/>
      <c r="F28" s="639"/>
      <c r="G28" s="669"/>
      <c r="H28" s="1"/>
      <c r="I28" s="25"/>
    </row>
    <row r="29" spans="1:16" s="483" customFormat="1" ht="18" customHeight="1" thickBot="1" x14ac:dyDescent="0.3">
      <c r="A29" s="9"/>
      <c r="B29" s="1"/>
      <c r="C29" s="1"/>
      <c r="D29" s="1"/>
      <c r="E29" s="1"/>
      <c r="F29" s="1"/>
      <c r="G29" s="1"/>
      <c r="H29" s="1"/>
      <c r="I29" s="25"/>
    </row>
    <row r="30" spans="1:16" s="483" customFormat="1" ht="18" customHeight="1" x14ac:dyDescent="0.25">
      <c r="A30" s="9"/>
      <c r="B30" s="630" t="s">
        <v>1186</v>
      </c>
      <c r="C30" s="631"/>
      <c r="D30" s="631"/>
      <c r="E30" s="631"/>
      <c r="F30" s="631"/>
      <c r="G30" s="631"/>
      <c r="H30" s="670"/>
      <c r="I30" s="25"/>
    </row>
    <row r="31" spans="1:16" s="483" customFormat="1" ht="18" customHeight="1" x14ac:dyDescent="0.25">
      <c r="A31" s="9"/>
      <c r="B31" s="634"/>
      <c r="C31" s="635"/>
      <c r="D31" s="635"/>
      <c r="E31" s="635"/>
      <c r="F31" s="635"/>
      <c r="G31" s="635"/>
      <c r="H31" s="668"/>
      <c r="I31" s="25"/>
    </row>
    <row r="32" spans="1:16" s="483" customFormat="1" ht="18" customHeight="1" x14ac:dyDescent="0.25">
      <c r="A32" s="9"/>
      <c r="B32" s="634"/>
      <c r="C32" s="635"/>
      <c r="D32" s="635"/>
      <c r="E32" s="635"/>
      <c r="F32" s="635"/>
      <c r="G32" s="635"/>
      <c r="H32" s="668"/>
      <c r="I32" s="25"/>
    </row>
    <row r="33" spans="1:9" s="483" customFormat="1" ht="18" customHeight="1" x14ac:dyDescent="0.25">
      <c r="A33" s="9"/>
      <c r="B33" s="634"/>
      <c r="C33" s="635"/>
      <c r="D33" s="635"/>
      <c r="E33" s="635"/>
      <c r="F33" s="635"/>
      <c r="G33" s="635"/>
      <c r="H33" s="668"/>
      <c r="I33" s="25"/>
    </row>
    <row r="34" spans="1:9" s="483" customFormat="1" ht="18" customHeight="1" x14ac:dyDescent="0.25">
      <c r="A34" s="9"/>
      <c r="B34" s="634"/>
      <c r="C34" s="635"/>
      <c r="D34" s="635"/>
      <c r="E34" s="635"/>
      <c r="F34" s="635"/>
      <c r="G34" s="635"/>
      <c r="H34" s="668"/>
      <c r="I34" s="25"/>
    </row>
    <row r="35" spans="1:9" s="483" customFormat="1" ht="18" customHeight="1" x14ac:dyDescent="0.25">
      <c r="A35" s="9"/>
      <c r="B35" s="634"/>
      <c r="C35" s="635"/>
      <c r="D35" s="635"/>
      <c r="E35" s="635"/>
      <c r="F35" s="635"/>
      <c r="G35" s="635"/>
      <c r="H35" s="668"/>
      <c r="I35" s="25"/>
    </row>
    <row r="36" spans="1:9" s="483" customFormat="1" ht="18" customHeight="1" thickBot="1" x14ac:dyDescent="0.3">
      <c r="A36" s="9"/>
      <c r="B36" s="638"/>
      <c r="C36" s="639"/>
      <c r="D36" s="639"/>
      <c r="E36" s="639"/>
      <c r="F36" s="639"/>
      <c r="G36" s="639"/>
      <c r="H36" s="669"/>
      <c r="I36" s="25"/>
    </row>
    <row r="37" spans="1:9" s="483" customFormat="1" ht="18" customHeight="1" thickBot="1" x14ac:dyDescent="0.3">
      <c r="A37" s="9"/>
      <c r="B37" s="1"/>
      <c r="C37" s="1"/>
      <c r="D37" s="1"/>
      <c r="E37" s="1"/>
      <c r="F37" s="1"/>
      <c r="G37" s="1"/>
      <c r="H37" s="1"/>
      <c r="I37" s="25"/>
    </row>
    <row r="38" spans="1:9" s="483" customFormat="1" ht="18" customHeight="1" thickBot="1" x14ac:dyDescent="0.3">
      <c r="A38" s="9"/>
      <c r="B38" s="616" t="s">
        <v>395</v>
      </c>
      <c r="C38" s="617"/>
      <c r="D38" s="617"/>
      <c r="E38" s="617"/>
      <c r="F38" s="617"/>
      <c r="G38" s="617"/>
      <c r="H38" s="618"/>
      <c r="I38" s="25"/>
    </row>
    <row r="39" spans="1:9" s="483" customFormat="1" ht="18" customHeight="1" thickBot="1" x14ac:dyDescent="0.3">
      <c r="A39" s="9"/>
      <c r="B39" s="1"/>
      <c r="C39" s="1"/>
      <c r="D39" s="1"/>
      <c r="E39" s="1"/>
      <c r="F39" s="1"/>
      <c r="G39" s="1"/>
      <c r="H39" s="1"/>
      <c r="I39" s="25"/>
    </row>
    <row r="40" spans="1:9" s="483" customFormat="1" ht="18" customHeight="1" x14ac:dyDescent="0.25">
      <c r="A40" s="9"/>
      <c r="B40" s="630" t="s">
        <v>54</v>
      </c>
      <c r="C40" s="631"/>
      <c r="D40" s="628" t="s">
        <v>1189</v>
      </c>
      <c r="E40" s="628" t="s">
        <v>1187</v>
      </c>
      <c r="F40" s="628" t="s">
        <v>1188</v>
      </c>
      <c r="G40" s="628" t="s">
        <v>1196</v>
      </c>
      <c r="H40" s="673" t="s">
        <v>1197</v>
      </c>
      <c r="I40" s="25"/>
    </row>
    <row r="41" spans="1:9" s="483" customFormat="1" ht="18" customHeight="1" x14ac:dyDescent="0.25">
      <c r="A41" s="9"/>
      <c r="B41" s="632"/>
      <c r="C41" s="633"/>
      <c r="D41" s="629"/>
      <c r="E41" s="629"/>
      <c r="F41" s="629"/>
      <c r="G41" s="629"/>
      <c r="H41" s="674"/>
      <c r="I41" s="25"/>
    </row>
    <row r="42" spans="1:9" s="483" customFormat="1" ht="18" customHeight="1" x14ac:dyDescent="0.25">
      <c r="A42" s="9"/>
      <c r="B42" s="634"/>
      <c r="C42" s="635"/>
      <c r="D42" s="558"/>
      <c r="E42" s="558"/>
      <c r="F42" s="558"/>
      <c r="G42" s="558"/>
      <c r="H42" s="589"/>
      <c r="I42" s="25"/>
    </row>
    <row r="43" spans="1:9" s="483" customFormat="1" ht="18" customHeight="1" x14ac:dyDescent="0.25">
      <c r="A43" s="9"/>
      <c r="B43" s="636"/>
      <c r="C43" s="637"/>
      <c r="D43" s="558"/>
      <c r="E43" s="558"/>
      <c r="F43" s="558"/>
      <c r="G43" s="558"/>
      <c r="H43" s="589"/>
      <c r="I43" s="25"/>
    </row>
    <row r="44" spans="1:9" s="483" customFormat="1" ht="18" customHeight="1" x14ac:dyDescent="0.25">
      <c r="A44" s="9"/>
      <c r="B44" s="634"/>
      <c r="C44" s="635"/>
      <c r="D44" s="558"/>
      <c r="E44" s="558"/>
      <c r="F44" s="558"/>
      <c r="G44" s="558"/>
      <c r="H44" s="589"/>
      <c r="I44" s="25"/>
    </row>
    <row r="45" spans="1:9" s="483" customFormat="1" ht="18" customHeight="1" x14ac:dyDescent="0.25">
      <c r="A45" s="9"/>
      <c r="B45" s="634"/>
      <c r="C45" s="635"/>
      <c r="D45" s="558"/>
      <c r="E45" s="558"/>
      <c r="F45" s="558"/>
      <c r="G45" s="558"/>
      <c r="H45" s="589"/>
      <c r="I45" s="25"/>
    </row>
    <row r="46" spans="1:9" s="483" customFormat="1" ht="18" customHeight="1" thickBot="1" x14ac:dyDescent="0.3">
      <c r="A46" s="9"/>
      <c r="B46" s="638"/>
      <c r="C46" s="639"/>
      <c r="D46" s="594"/>
      <c r="E46" s="594"/>
      <c r="F46" s="594"/>
      <c r="G46" s="594"/>
      <c r="H46" s="595"/>
      <c r="I46" s="25"/>
    </row>
    <row r="47" spans="1:9" s="483" customFormat="1" ht="18" customHeight="1" thickBot="1" x14ac:dyDescent="0.3">
      <c r="A47" s="9"/>
      <c r="B47" s="1"/>
      <c r="C47" s="1"/>
      <c r="D47" s="1"/>
      <c r="E47" s="1"/>
      <c r="F47" s="1"/>
      <c r="G47" s="1"/>
      <c r="H47" s="1"/>
      <c r="I47" s="25"/>
    </row>
    <row r="48" spans="1:9" s="483" customFormat="1" ht="18" customHeight="1" x14ac:dyDescent="0.25">
      <c r="A48" s="9"/>
      <c r="B48" s="630" t="s">
        <v>1194</v>
      </c>
      <c r="C48" s="631"/>
      <c r="D48" s="631"/>
      <c r="E48" s="631"/>
      <c r="F48" s="631"/>
      <c r="G48" s="631"/>
      <c r="H48" s="670"/>
      <c r="I48" s="25"/>
    </row>
    <row r="49" spans="1:9" s="483" customFormat="1" ht="18" customHeight="1" x14ac:dyDescent="0.25">
      <c r="A49" s="9"/>
      <c r="B49" s="634"/>
      <c r="C49" s="635"/>
      <c r="D49" s="635"/>
      <c r="E49" s="635"/>
      <c r="F49" s="635"/>
      <c r="G49" s="635"/>
      <c r="H49" s="668"/>
      <c r="I49" s="25"/>
    </row>
    <row r="50" spans="1:9" s="483" customFormat="1" ht="18" customHeight="1" x14ac:dyDescent="0.25">
      <c r="A50" s="9"/>
      <c r="B50" s="634"/>
      <c r="C50" s="635"/>
      <c r="D50" s="635"/>
      <c r="E50" s="635"/>
      <c r="F50" s="635"/>
      <c r="G50" s="635"/>
      <c r="H50" s="668"/>
      <c r="I50" s="25"/>
    </row>
    <row r="51" spans="1:9" s="483" customFormat="1" ht="18" customHeight="1" x14ac:dyDescent="0.25">
      <c r="A51" s="9"/>
      <c r="B51" s="634"/>
      <c r="C51" s="635"/>
      <c r="D51" s="635"/>
      <c r="E51" s="635"/>
      <c r="F51" s="635"/>
      <c r="G51" s="635"/>
      <c r="H51" s="668"/>
      <c r="I51" s="25"/>
    </row>
    <row r="52" spans="1:9" s="483" customFormat="1" ht="18" customHeight="1" x14ac:dyDescent="0.25">
      <c r="A52" s="9"/>
      <c r="B52" s="634"/>
      <c r="C52" s="635"/>
      <c r="D52" s="635"/>
      <c r="E52" s="635"/>
      <c r="F52" s="635"/>
      <c r="G52" s="635"/>
      <c r="H52" s="668"/>
      <c r="I52" s="25"/>
    </row>
    <row r="53" spans="1:9" s="483" customFormat="1" ht="18" customHeight="1" x14ac:dyDescent="0.25">
      <c r="A53" s="9"/>
      <c r="B53" s="634"/>
      <c r="C53" s="635"/>
      <c r="D53" s="635"/>
      <c r="E53" s="635"/>
      <c r="F53" s="635"/>
      <c r="G53" s="635"/>
      <c r="H53" s="668"/>
      <c r="I53" s="25"/>
    </row>
    <row r="54" spans="1:9" s="483" customFormat="1" ht="18" customHeight="1" thickBot="1" x14ac:dyDescent="0.3">
      <c r="A54" s="9"/>
      <c r="B54" s="638"/>
      <c r="C54" s="639"/>
      <c r="D54" s="639"/>
      <c r="E54" s="639"/>
      <c r="F54" s="639"/>
      <c r="G54" s="639"/>
      <c r="H54" s="669"/>
      <c r="I54" s="25"/>
    </row>
    <row r="55" spans="1:9" s="483" customFormat="1" ht="18" customHeight="1" thickBot="1" x14ac:dyDescent="0.3">
      <c r="A55" s="9"/>
      <c r="B55" s="596"/>
      <c r="C55" s="596"/>
      <c r="D55" s="596"/>
      <c r="E55" s="596"/>
      <c r="F55" s="596"/>
      <c r="G55" s="596"/>
      <c r="H55" s="596"/>
      <c r="I55" s="25"/>
    </row>
    <row r="56" spans="1:9" s="483" customFormat="1" ht="18" customHeight="1" thickBot="1" x14ac:dyDescent="0.3">
      <c r="A56" s="9"/>
      <c r="B56" s="616" t="s">
        <v>399</v>
      </c>
      <c r="C56" s="617"/>
      <c r="D56" s="617"/>
      <c r="E56" s="617"/>
      <c r="F56" s="617"/>
      <c r="G56" s="617"/>
      <c r="H56" s="618"/>
      <c r="I56" s="25"/>
    </row>
    <row r="57" spans="1:9" s="483" customFormat="1" ht="18" customHeight="1" thickBot="1" x14ac:dyDescent="0.3">
      <c r="A57" s="9"/>
      <c r="B57" s="1"/>
      <c r="C57" s="1"/>
      <c r="D57" s="1"/>
      <c r="E57" s="1"/>
      <c r="F57" s="1"/>
      <c r="G57" s="1"/>
      <c r="H57" s="1"/>
      <c r="I57" s="25"/>
    </row>
    <row r="58" spans="1:9" s="483" customFormat="1" ht="18" customHeight="1" x14ac:dyDescent="0.25">
      <c r="A58" s="9"/>
      <c r="B58" s="1"/>
      <c r="C58" s="1"/>
      <c r="D58" s="630" t="s">
        <v>399</v>
      </c>
      <c r="E58" s="631"/>
      <c r="F58" s="607" t="s">
        <v>1191</v>
      </c>
      <c r="G58" s="1"/>
      <c r="H58" s="1"/>
      <c r="I58" s="25"/>
    </row>
    <row r="59" spans="1:9" s="483" customFormat="1" ht="18" customHeight="1" x14ac:dyDescent="0.25">
      <c r="A59" s="9"/>
      <c r="B59" s="1"/>
      <c r="C59" s="1"/>
      <c r="D59" s="634" t="s">
        <v>396</v>
      </c>
      <c r="E59" s="635"/>
      <c r="F59" s="589"/>
      <c r="G59" s="1"/>
      <c r="H59" s="1"/>
      <c r="I59" s="25"/>
    </row>
    <row r="60" spans="1:9" s="483" customFormat="1" ht="18" customHeight="1" x14ac:dyDescent="0.25">
      <c r="A60" s="9"/>
      <c r="B60" s="1"/>
      <c r="C60" s="1"/>
      <c r="D60" s="634" t="s">
        <v>763</v>
      </c>
      <c r="E60" s="635"/>
      <c r="F60" s="589"/>
      <c r="G60" s="1"/>
      <c r="H60" s="1"/>
      <c r="I60" s="25"/>
    </row>
    <row r="61" spans="1:9" s="483" customFormat="1" ht="32.25" customHeight="1" thickBot="1" x14ac:dyDescent="0.3">
      <c r="A61" s="9"/>
      <c r="B61" s="1"/>
      <c r="C61" s="1"/>
      <c r="D61" s="672" t="s">
        <v>1198</v>
      </c>
      <c r="E61" s="675"/>
      <c r="F61" s="595"/>
      <c r="G61" s="1"/>
      <c r="H61" s="1"/>
      <c r="I61" s="25"/>
    </row>
    <row r="62" spans="1:9" s="483" customFormat="1" ht="18" customHeight="1" thickBot="1" x14ac:dyDescent="0.3">
      <c r="A62" s="9"/>
      <c r="B62" s="1"/>
      <c r="C62" s="1"/>
      <c r="D62" s="1"/>
      <c r="E62" s="1"/>
      <c r="F62" s="1"/>
      <c r="G62" s="1"/>
      <c r="H62" s="1"/>
      <c r="I62" s="25"/>
    </row>
    <row r="63" spans="1:9" s="483" customFormat="1" ht="18" customHeight="1" thickBot="1" x14ac:dyDescent="0.3">
      <c r="A63" s="9"/>
      <c r="B63" s="616" t="s">
        <v>43</v>
      </c>
      <c r="C63" s="617"/>
      <c r="D63" s="617"/>
      <c r="E63" s="617"/>
      <c r="F63" s="617"/>
      <c r="G63" s="617"/>
      <c r="H63" s="618"/>
      <c r="I63" s="25"/>
    </row>
    <row r="64" spans="1:9" s="483" customFormat="1" ht="18" customHeight="1" thickBot="1" x14ac:dyDescent="0.3">
      <c r="A64" s="9"/>
      <c r="B64" s="1"/>
      <c r="C64" s="1"/>
      <c r="D64" s="1"/>
      <c r="E64" s="1"/>
      <c r="F64" s="1"/>
      <c r="G64" s="1"/>
      <c r="H64" s="1"/>
      <c r="I64" s="25"/>
    </row>
    <row r="65" spans="1:9" s="483" customFormat="1" ht="18" customHeight="1" x14ac:dyDescent="0.25">
      <c r="A65" s="9"/>
      <c r="B65" s="1"/>
      <c r="C65" s="600" t="s">
        <v>45</v>
      </c>
      <c r="D65" s="622"/>
      <c r="E65" s="623"/>
      <c r="F65" s="623"/>
      <c r="G65" s="624"/>
      <c r="H65" s="1"/>
      <c r="I65" s="25"/>
    </row>
    <row r="66" spans="1:9" s="483" customFormat="1" ht="18" customHeight="1" x14ac:dyDescent="0.25">
      <c r="A66" s="9"/>
      <c r="B66" s="1"/>
      <c r="C66" s="592" t="s">
        <v>51</v>
      </c>
      <c r="D66" s="625"/>
      <c r="E66" s="626"/>
      <c r="F66" s="626"/>
      <c r="G66" s="627"/>
      <c r="H66" s="1"/>
      <c r="I66" s="25"/>
    </row>
    <row r="67" spans="1:9" s="483" customFormat="1" ht="18" customHeight="1" thickBot="1" x14ac:dyDescent="0.3">
      <c r="A67" s="9"/>
      <c r="B67" s="1"/>
      <c r="C67" s="601" t="s">
        <v>1192</v>
      </c>
      <c r="D67" s="676"/>
      <c r="E67" s="677"/>
      <c r="F67" s="677"/>
      <c r="G67" s="678"/>
      <c r="H67" s="1"/>
      <c r="I67" s="25"/>
    </row>
    <row r="68" spans="1:9" s="483" customFormat="1" ht="18" customHeight="1" thickBot="1" x14ac:dyDescent="0.3">
      <c r="A68" s="9"/>
      <c r="B68" s="1"/>
      <c r="C68" s="1"/>
      <c r="D68" s="1"/>
      <c r="E68" s="1"/>
      <c r="F68" s="1"/>
      <c r="G68" s="1"/>
      <c r="H68" s="1"/>
      <c r="I68" s="25"/>
    </row>
    <row r="69" spans="1:9" s="483" customFormat="1" ht="18" customHeight="1" thickBot="1" x14ac:dyDescent="0.3">
      <c r="A69" s="9"/>
      <c r="B69" s="616" t="s">
        <v>397</v>
      </c>
      <c r="C69" s="617"/>
      <c r="D69" s="617"/>
      <c r="E69" s="617"/>
      <c r="F69" s="617"/>
      <c r="G69" s="617"/>
      <c r="H69" s="618"/>
      <c r="I69" s="25"/>
    </row>
    <row r="70" spans="1:9" s="483" customFormat="1" ht="18" customHeight="1" thickBot="1" x14ac:dyDescent="0.3">
      <c r="A70" s="9"/>
      <c r="B70" s="1"/>
      <c r="C70" s="1"/>
      <c r="D70" s="1"/>
      <c r="E70" s="1"/>
      <c r="F70" s="1"/>
      <c r="G70" s="1"/>
      <c r="H70" s="1"/>
      <c r="I70" s="25"/>
    </row>
    <row r="71" spans="1:9" s="483" customFormat="1" ht="18" customHeight="1" x14ac:dyDescent="0.25">
      <c r="A71" s="9"/>
      <c r="B71" s="1"/>
      <c r="C71" s="619" t="s">
        <v>398</v>
      </c>
      <c r="D71" s="620"/>
      <c r="E71" s="620"/>
      <c r="F71" s="620"/>
      <c r="G71" s="621"/>
      <c r="H71" s="1"/>
      <c r="I71" s="25"/>
    </row>
    <row r="72" spans="1:9" s="483" customFormat="1" x14ac:dyDescent="0.25">
      <c r="A72" s="9"/>
      <c r="B72" s="1"/>
      <c r="C72" s="634" t="s">
        <v>55</v>
      </c>
      <c r="D72" s="635"/>
      <c r="E72" s="679"/>
      <c r="F72" s="679"/>
      <c r="G72" s="680"/>
      <c r="H72" s="1"/>
      <c r="I72" s="25"/>
    </row>
    <row r="73" spans="1:9" x14ac:dyDescent="0.25">
      <c r="A73" s="9"/>
      <c r="B73" s="1"/>
      <c r="C73" s="634" t="s">
        <v>53</v>
      </c>
      <c r="D73" s="635"/>
      <c r="E73" s="635"/>
      <c r="F73" s="635"/>
      <c r="G73" s="668"/>
      <c r="H73" s="1"/>
      <c r="I73" s="25"/>
    </row>
    <row r="74" spans="1:9" ht="15.75" thickBot="1" x14ac:dyDescent="0.3">
      <c r="A74" s="9"/>
      <c r="B74" s="1"/>
      <c r="C74" s="638" t="s">
        <v>1193</v>
      </c>
      <c r="D74" s="639"/>
      <c r="E74" s="639"/>
      <c r="F74" s="639"/>
      <c r="G74" s="669"/>
      <c r="H74" s="1"/>
      <c r="I74" s="25"/>
    </row>
    <row r="75" spans="1:9" ht="15.75" thickBot="1" x14ac:dyDescent="0.3">
      <c r="A75" s="9"/>
      <c r="B75" s="1"/>
      <c r="C75" s="1"/>
      <c r="D75" s="596"/>
      <c r="E75" s="596"/>
      <c r="F75" s="596"/>
      <c r="G75" s="596"/>
      <c r="H75" s="1"/>
      <c r="I75" s="25"/>
    </row>
    <row r="76" spans="1:9" x14ac:dyDescent="0.25">
      <c r="A76" s="9"/>
      <c r="B76" s="1"/>
      <c r="C76" s="619" t="s">
        <v>398</v>
      </c>
      <c r="D76" s="620"/>
      <c r="E76" s="620"/>
      <c r="F76" s="620"/>
      <c r="G76" s="621"/>
      <c r="H76" s="1"/>
      <c r="I76" s="25"/>
    </row>
    <row r="77" spans="1:9" x14ac:dyDescent="0.25">
      <c r="A77" s="9"/>
      <c r="B77" s="1"/>
      <c r="C77" s="634" t="s">
        <v>55</v>
      </c>
      <c r="D77" s="635"/>
      <c r="E77" s="679"/>
      <c r="F77" s="679"/>
      <c r="G77" s="680"/>
      <c r="H77" s="1"/>
      <c r="I77" s="25"/>
    </row>
    <row r="78" spans="1:9" x14ac:dyDescent="0.25">
      <c r="A78" s="9"/>
      <c r="B78" s="1"/>
      <c r="C78" s="634" t="s">
        <v>53</v>
      </c>
      <c r="D78" s="635"/>
      <c r="E78" s="635"/>
      <c r="F78" s="635"/>
      <c r="G78" s="668"/>
      <c r="H78" s="1"/>
      <c r="I78" s="25"/>
    </row>
    <row r="79" spans="1:9" ht="15.75" thickBot="1" x14ac:dyDescent="0.3">
      <c r="A79" s="9"/>
      <c r="B79" s="1"/>
      <c r="C79" s="638" t="s">
        <v>1193</v>
      </c>
      <c r="D79" s="639"/>
      <c r="E79" s="639"/>
      <c r="F79" s="639"/>
      <c r="G79" s="669"/>
      <c r="H79" s="1"/>
      <c r="I79" s="25"/>
    </row>
    <row r="80" spans="1:9" ht="15.75" thickBot="1" x14ac:dyDescent="0.3">
      <c r="A80" s="9"/>
      <c r="B80" s="1"/>
      <c r="C80" s="1"/>
      <c r="D80" s="1"/>
      <c r="E80" s="1"/>
      <c r="F80" s="1"/>
      <c r="G80" s="1"/>
      <c r="H80" s="1"/>
      <c r="I80" s="25"/>
    </row>
    <row r="81" spans="1:9" x14ac:dyDescent="0.25">
      <c r="A81" s="9"/>
      <c r="B81" s="1"/>
      <c r="C81" s="619" t="s">
        <v>398</v>
      </c>
      <c r="D81" s="620"/>
      <c r="E81" s="620"/>
      <c r="F81" s="620"/>
      <c r="G81" s="621"/>
      <c r="H81" s="1"/>
      <c r="I81" s="25"/>
    </row>
    <row r="82" spans="1:9" x14ac:dyDescent="0.25">
      <c r="A82" s="9"/>
      <c r="B82" s="1"/>
      <c r="C82" s="634" t="s">
        <v>55</v>
      </c>
      <c r="D82" s="635"/>
      <c r="E82" s="679"/>
      <c r="F82" s="679"/>
      <c r="G82" s="680"/>
      <c r="H82" s="1"/>
      <c r="I82" s="25"/>
    </row>
    <row r="83" spans="1:9" x14ac:dyDescent="0.25">
      <c r="A83" s="9"/>
      <c r="B83" s="1"/>
      <c r="C83" s="634" t="s">
        <v>53</v>
      </c>
      <c r="D83" s="635"/>
      <c r="E83" s="635"/>
      <c r="F83" s="635"/>
      <c r="G83" s="668"/>
      <c r="H83" s="1"/>
      <c r="I83" s="25"/>
    </row>
    <row r="84" spans="1:9" ht="15.75" thickBot="1" x14ac:dyDescent="0.3">
      <c r="A84" s="9"/>
      <c r="B84" s="1"/>
      <c r="C84" s="638" t="s">
        <v>1193</v>
      </c>
      <c r="D84" s="639"/>
      <c r="E84" s="639"/>
      <c r="F84" s="639"/>
      <c r="G84" s="669"/>
      <c r="H84" s="1"/>
      <c r="I84" s="25"/>
    </row>
    <row r="85" spans="1:9" x14ac:dyDescent="0.25">
      <c r="A85" s="9"/>
      <c r="B85" s="1"/>
      <c r="C85" s="1"/>
      <c r="D85" s="1"/>
      <c r="E85" s="1"/>
      <c r="F85" s="1"/>
      <c r="G85" s="1"/>
      <c r="H85" s="1"/>
      <c r="I85" s="25"/>
    </row>
    <row r="86" spans="1:9" ht="15.75" thickBot="1" x14ac:dyDescent="0.3">
      <c r="A86" s="9"/>
      <c r="B86" s="557"/>
      <c r="C86" s="557"/>
      <c r="D86" s="557"/>
      <c r="E86" s="557"/>
      <c r="F86" s="557"/>
      <c r="G86" s="557"/>
      <c r="H86" s="557"/>
      <c r="I86" s="25"/>
    </row>
    <row r="87" spans="1:9" x14ac:dyDescent="0.25">
      <c r="A87" s="9"/>
      <c r="B87" s="661" t="s">
        <v>1199</v>
      </c>
      <c r="C87" s="662"/>
      <c r="D87" s="662"/>
      <c r="E87" s="662"/>
      <c r="F87" s="662"/>
      <c r="G87" s="662"/>
      <c r="H87" s="663"/>
      <c r="I87" s="25"/>
    </row>
    <row r="88" spans="1:9" x14ac:dyDescent="0.25">
      <c r="A88" s="9"/>
      <c r="B88" s="681"/>
      <c r="C88" s="682"/>
      <c r="D88" s="682"/>
      <c r="E88" s="682"/>
      <c r="F88" s="682"/>
      <c r="G88" s="682"/>
      <c r="H88" s="683"/>
      <c r="I88" s="25"/>
    </row>
    <row r="89" spans="1:9" x14ac:dyDescent="0.25">
      <c r="A89" s="9"/>
      <c r="B89" s="684"/>
      <c r="C89" s="685"/>
      <c r="D89" s="685"/>
      <c r="E89" s="685"/>
      <c r="F89" s="685"/>
      <c r="G89" s="685"/>
      <c r="H89" s="686"/>
      <c r="I89" s="25"/>
    </row>
    <row r="90" spans="1:9" x14ac:dyDescent="0.25">
      <c r="A90" s="9"/>
      <c r="B90" s="684"/>
      <c r="C90" s="685"/>
      <c r="D90" s="685"/>
      <c r="E90" s="685"/>
      <c r="F90" s="685"/>
      <c r="G90" s="685"/>
      <c r="H90" s="686"/>
      <c r="I90" s="25"/>
    </row>
    <row r="91" spans="1:9" x14ac:dyDescent="0.25">
      <c r="A91" s="9"/>
      <c r="B91" s="684"/>
      <c r="C91" s="685"/>
      <c r="D91" s="685"/>
      <c r="E91" s="685"/>
      <c r="F91" s="685"/>
      <c r="G91" s="685"/>
      <c r="H91" s="686"/>
      <c r="I91" s="25"/>
    </row>
    <row r="92" spans="1:9" x14ac:dyDescent="0.25">
      <c r="A92" s="9"/>
      <c r="B92" s="684"/>
      <c r="C92" s="685"/>
      <c r="D92" s="685"/>
      <c r="E92" s="685"/>
      <c r="F92" s="685"/>
      <c r="G92" s="685"/>
      <c r="H92" s="686"/>
      <c r="I92" s="25"/>
    </row>
    <row r="93" spans="1:9" ht="15.75" thickBot="1" x14ac:dyDescent="0.3">
      <c r="A93" s="9"/>
      <c r="B93" s="687"/>
      <c r="C93" s="688"/>
      <c r="D93" s="688"/>
      <c r="E93" s="688"/>
      <c r="F93" s="688"/>
      <c r="G93" s="688"/>
      <c r="H93" s="689"/>
      <c r="I93" s="25"/>
    </row>
    <row r="94" spans="1:9" x14ac:dyDescent="0.25">
      <c r="A94" s="9"/>
      <c r="B94" s="1"/>
      <c r="C94" s="612"/>
      <c r="D94" s="612"/>
      <c r="E94" s="612"/>
      <c r="F94" s="612"/>
      <c r="G94" s="612"/>
      <c r="H94" s="1"/>
      <c r="I94" s="25"/>
    </row>
    <row r="95" spans="1:9" ht="15.75" thickBot="1" x14ac:dyDescent="0.3">
      <c r="A95" s="10"/>
      <c r="B95" s="2"/>
      <c r="C95" s="613"/>
      <c r="D95" s="613"/>
      <c r="E95" s="613"/>
      <c r="F95" s="613"/>
      <c r="G95" s="613"/>
      <c r="H95" s="2"/>
      <c r="I95" s="3"/>
    </row>
    <row r="96" spans="1:9" x14ac:dyDescent="0.25">
      <c r="A96" s="1"/>
      <c r="B96" s="1"/>
      <c r="C96" s="612"/>
      <c r="D96" s="612"/>
      <c r="E96" s="11"/>
      <c r="F96" s="11"/>
      <c r="G96" s="11"/>
      <c r="H96" s="1"/>
      <c r="I96" s="1"/>
    </row>
    <row r="97" spans="1:9" x14ac:dyDescent="0.25">
      <c r="A97" s="1"/>
      <c r="B97" s="1"/>
      <c r="C97" s="612"/>
      <c r="D97" s="612"/>
      <c r="E97" s="11"/>
      <c r="F97" s="11"/>
      <c r="G97" s="11"/>
      <c r="H97" s="1"/>
      <c r="I97" s="1"/>
    </row>
    <row r="98" spans="1:9" x14ac:dyDescent="0.25">
      <c r="A98" s="1"/>
      <c r="B98" s="1"/>
      <c r="C98" s="1"/>
      <c r="D98" s="1"/>
      <c r="E98" s="1"/>
      <c r="F98" s="1"/>
      <c r="G98" s="1"/>
      <c r="H98" s="1"/>
      <c r="I98" s="1"/>
    </row>
    <row r="99" spans="1:9" x14ac:dyDescent="0.25">
      <c r="A99" s="1"/>
      <c r="B99" s="557"/>
      <c r="C99" s="557"/>
      <c r="D99" s="557"/>
      <c r="E99" s="557"/>
      <c r="F99" s="557"/>
      <c r="G99" s="557"/>
      <c r="H99" s="557"/>
      <c r="I99" s="1"/>
    </row>
    <row r="100" spans="1:9" x14ac:dyDescent="0.25">
      <c r="B100" s="1"/>
      <c r="C100" s="1"/>
      <c r="D100" s="1"/>
      <c r="E100" s="1"/>
      <c r="F100" s="1"/>
      <c r="G100" s="1"/>
      <c r="H100" s="1"/>
    </row>
    <row r="101" spans="1:9" x14ac:dyDescent="0.25">
      <c r="B101" s="1"/>
      <c r="C101" s="612"/>
      <c r="D101" s="612"/>
      <c r="E101" s="612"/>
      <c r="F101" s="612"/>
      <c r="G101" s="612"/>
      <c r="H101" s="1"/>
    </row>
    <row r="102" spans="1:9" x14ac:dyDescent="0.25">
      <c r="B102" s="1"/>
      <c r="C102" s="612"/>
      <c r="D102" s="612"/>
      <c r="E102" s="612"/>
      <c r="F102" s="612"/>
      <c r="G102" s="612"/>
      <c r="H102" s="1"/>
    </row>
    <row r="103" spans="1:9" x14ac:dyDescent="0.25">
      <c r="B103" s="1"/>
      <c r="C103" s="612"/>
      <c r="D103" s="612"/>
      <c r="E103" s="11"/>
      <c r="F103" s="11"/>
      <c r="G103" s="11"/>
      <c r="H103" s="1"/>
    </row>
    <row r="104" spans="1:9" x14ac:dyDescent="0.25">
      <c r="B104" s="1"/>
      <c r="C104" s="612"/>
      <c r="D104" s="612"/>
      <c r="E104" s="11"/>
      <c r="F104" s="11"/>
      <c r="G104" s="11"/>
      <c r="H104" s="1"/>
    </row>
    <row r="105" spans="1:9" x14ac:dyDescent="0.25">
      <c r="B105" s="1"/>
      <c r="C105" s="1"/>
      <c r="D105" s="1"/>
      <c r="E105" s="1"/>
      <c r="F105" s="1"/>
      <c r="G105" s="1"/>
      <c r="H105" s="1"/>
    </row>
  </sheetData>
  <mergeCells count="80">
    <mergeCell ref="B88:H93"/>
    <mergeCell ref="B87:H87"/>
    <mergeCell ref="B48:H48"/>
    <mergeCell ref="B49:H54"/>
    <mergeCell ref="C84:D84"/>
    <mergeCell ref="E84:G84"/>
    <mergeCell ref="C81:D81"/>
    <mergeCell ref="E81:G81"/>
    <mergeCell ref="C82:D82"/>
    <mergeCell ref="E82:G82"/>
    <mergeCell ref="C83:D83"/>
    <mergeCell ref="E83:G83"/>
    <mergeCell ref="C77:D77"/>
    <mergeCell ref="E77:G77"/>
    <mergeCell ref="C78:D78"/>
    <mergeCell ref="E78:G78"/>
    <mergeCell ref="C79:D79"/>
    <mergeCell ref="E79:G79"/>
    <mergeCell ref="C74:D74"/>
    <mergeCell ref="E72:G72"/>
    <mergeCell ref="E74:G74"/>
    <mergeCell ref="C76:D76"/>
    <mergeCell ref="E76:G76"/>
    <mergeCell ref="D61:E61"/>
    <mergeCell ref="D67:G67"/>
    <mergeCell ref="B69:H69"/>
    <mergeCell ref="C73:D73"/>
    <mergeCell ref="C72:D72"/>
    <mergeCell ref="E73:G73"/>
    <mergeCell ref="H40:H41"/>
    <mergeCell ref="B56:H56"/>
    <mergeCell ref="D58:E58"/>
    <mergeCell ref="D59:E59"/>
    <mergeCell ref="D60:E60"/>
    <mergeCell ref="B31:H36"/>
    <mergeCell ref="C25:G25"/>
    <mergeCell ref="C27:C28"/>
    <mergeCell ref="D27:D28"/>
    <mergeCell ref="E27:E28"/>
    <mergeCell ref="F27:F28"/>
    <mergeCell ref="G27:G28"/>
    <mergeCell ref="B30:H30"/>
    <mergeCell ref="F23:G23"/>
    <mergeCell ref="F22:G22"/>
    <mergeCell ref="F21:G21"/>
    <mergeCell ref="F20:G20"/>
    <mergeCell ref="F19:H19"/>
    <mergeCell ref="B19:D19"/>
    <mergeCell ref="B20:C20"/>
    <mergeCell ref="B23:C23"/>
    <mergeCell ref="B22:C22"/>
    <mergeCell ref="B21:C21"/>
    <mergeCell ref="C16:C17"/>
    <mergeCell ref="G16:G17"/>
    <mergeCell ref="F16:F17"/>
    <mergeCell ref="E16:E17"/>
    <mergeCell ref="D16:D17"/>
    <mergeCell ref="B9:H9"/>
    <mergeCell ref="B6:H7"/>
    <mergeCell ref="C14:G14"/>
    <mergeCell ref="D3:G3"/>
    <mergeCell ref="D4:G4"/>
    <mergeCell ref="B10:H10"/>
    <mergeCell ref="B12:H12"/>
    <mergeCell ref="B38:H38"/>
    <mergeCell ref="C71:D71"/>
    <mergeCell ref="E71:G71"/>
    <mergeCell ref="B63:H63"/>
    <mergeCell ref="D65:G65"/>
    <mergeCell ref="D66:G66"/>
    <mergeCell ref="E40:E41"/>
    <mergeCell ref="F40:F41"/>
    <mergeCell ref="G40:G41"/>
    <mergeCell ref="D40:D41"/>
    <mergeCell ref="B40:C41"/>
    <mergeCell ref="B42:C42"/>
    <mergeCell ref="B43:C43"/>
    <mergeCell ref="B44:C44"/>
    <mergeCell ref="B45:C45"/>
    <mergeCell ref="B46:C46"/>
  </mergeCell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AC45"/>
  <sheetViews>
    <sheetView zoomScaleNormal="100" workbookViewId="0">
      <pane ySplit="2" topLeftCell="A24" activePane="bottomLeft" state="frozen"/>
      <selection pane="bottomLeft" activeCell="AK32" sqref="AK32"/>
    </sheetView>
  </sheetViews>
  <sheetFormatPr baseColWidth="10" defaultColWidth="11.42578125" defaultRowHeight="15" x14ac:dyDescent="0.25"/>
  <cols>
    <col min="1" max="1" width="12.5703125" style="443" customWidth="1"/>
    <col min="2" max="2" width="12" style="443" customWidth="1"/>
    <col min="3" max="10" width="6.5703125" style="443" customWidth="1"/>
    <col min="11" max="11" width="6.85546875" style="443" customWidth="1"/>
    <col min="12" max="12" width="7.5703125" style="443" customWidth="1"/>
    <col min="13" max="13" width="7.7109375" style="443" customWidth="1"/>
    <col min="14" max="14" width="8.28515625" style="443" customWidth="1"/>
    <col min="15" max="15" width="5.42578125" style="443" customWidth="1"/>
    <col min="16" max="16" width="8.28515625" style="443" customWidth="1"/>
    <col min="17" max="17" width="7.140625" style="443" customWidth="1"/>
    <col min="18" max="19" width="8.28515625" style="443" customWidth="1"/>
    <col min="20" max="20" width="5.42578125" style="443" customWidth="1"/>
    <col min="21" max="21" width="8.5703125" style="443" customWidth="1"/>
    <col min="22" max="22" width="7.42578125" style="443" customWidth="1"/>
    <col min="23" max="23" width="8.5703125" style="443" customWidth="1"/>
    <col min="24" max="24" width="6.42578125" style="443" customWidth="1"/>
    <col min="25" max="25" width="8.5703125" style="443" customWidth="1"/>
    <col min="26" max="26" width="6" style="443" customWidth="1"/>
    <col min="27" max="28" width="8.5703125" style="443" customWidth="1"/>
    <col min="29" max="29" width="6.28515625" style="443" customWidth="1"/>
    <col min="30" max="35" width="4.7109375" style="443" customWidth="1"/>
    <col min="36" max="16384" width="11.42578125" style="443"/>
  </cols>
  <sheetData>
    <row r="1" spans="1:29" ht="18" customHeight="1" x14ac:dyDescent="0.25">
      <c r="A1" s="815" t="s">
        <v>1</v>
      </c>
      <c r="B1" s="454" t="s">
        <v>31</v>
      </c>
      <c r="C1" s="455"/>
      <c r="D1" s="455"/>
      <c r="E1" s="455"/>
      <c r="F1" s="455"/>
      <c r="G1" s="455"/>
      <c r="H1" s="455"/>
      <c r="I1" s="455"/>
      <c r="J1" s="455"/>
      <c r="K1" s="455"/>
      <c r="L1" s="455"/>
      <c r="M1" s="456"/>
      <c r="N1" s="457" t="s">
        <v>59</v>
      </c>
      <c r="O1" s="458"/>
      <c r="P1" s="458"/>
      <c r="Q1" s="459"/>
      <c r="R1" s="459"/>
      <c r="S1" s="459"/>
      <c r="T1" s="449"/>
      <c r="U1" s="449"/>
      <c r="V1" s="449"/>
      <c r="W1" s="449"/>
      <c r="X1" s="449"/>
      <c r="Y1" s="449"/>
      <c r="Z1" s="449"/>
      <c r="AA1" s="449"/>
      <c r="AB1" s="450"/>
      <c r="AC1" s="450"/>
    </row>
    <row r="2" spans="1:29" ht="20.25" customHeight="1" thickBot="1" x14ac:dyDescent="0.3">
      <c r="A2" s="816"/>
      <c r="B2" s="817" t="str">
        <f>INDEX(Problématiques_compétences!$A$3:$D$174,QUOTIENT(MATCH(A1,Problématiques_compétences!$D$3:$D$174,0)-2,12)*12+2,1)</f>
        <v xml:space="preserve">1) Réduire l'impact environnemental </v>
      </c>
      <c r="C2" s="818"/>
      <c r="D2" s="818"/>
      <c r="E2" s="818"/>
      <c r="F2" s="818"/>
      <c r="G2" s="818"/>
      <c r="H2" s="818"/>
      <c r="I2" s="818"/>
      <c r="J2" s="818"/>
      <c r="K2" s="818"/>
      <c r="L2" s="818"/>
      <c r="M2" s="819"/>
      <c r="N2" s="460" t="str">
        <f>INDEX(Problématiques_compétences!$B$3:$D$174,MATCH(A1,Problématiques_compétences!$D$3:$D$174,0),1)</f>
        <v>P1_1: Qu'est-ce qu'un produit éco-conçu ?</v>
      </c>
      <c r="O2" s="461"/>
      <c r="P2" s="461"/>
      <c r="Q2" s="462"/>
      <c r="R2" s="462"/>
      <c r="S2" s="462"/>
      <c r="T2" s="451"/>
      <c r="U2" s="451"/>
      <c r="V2" s="451"/>
      <c r="W2" s="451"/>
      <c r="X2" s="451"/>
      <c r="Y2" s="451"/>
      <c r="Z2" s="451"/>
      <c r="AA2" s="451"/>
      <c r="AB2" s="452"/>
      <c r="AC2" s="452"/>
    </row>
    <row r="3" spans="1:29" ht="15.75" customHeight="1" thickBot="1" x14ac:dyDescent="0.3">
      <c r="A3" s="463" t="s">
        <v>109</v>
      </c>
      <c r="B3" s="464"/>
      <c r="C3" s="464"/>
      <c r="D3" s="464"/>
      <c r="E3" s="465"/>
      <c r="F3" s="464"/>
      <c r="G3" s="464"/>
      <c r="H3" s="465"/>
      <c r="I3" s="464"/>
      <c r="J3" s="464"/>
      <c r="K3" s="466" t="s">
        <v>106</v>
      </c>
      <c r="L3" s="466" t="s">
        <v>107</v>
      </c>
      <c r="M3" s="466" t="s">
        <v>219</v>
      </c>
      <c r="N3" s="1022" t="s">
        <v>58</v>
      </c>
      <c r="O3" s="1022"/>
      <c r="P3" s="1022"/>
      <c r="Q3" s="1022"/>
      <c r="R3" s="1022"/>
      <c r="S3" s="1023"/>
      <c r="T3" s="467" t="s">
        <v>630</v>
      </c>
      <c r="U3" s="468"/>
      <c r="V3" s="468"/>
      <c r="W3" s="468"/>
      <c r="X3" s="468"/>
      <c r="Y3" s="468"/>
      <c r="Z3" s="468"/>
      <c r="AA3" s="468"/>
      <c r="AB3" s="469"/>
      <c r="AC3" s="470"/>
    </row>
    <row r="4" spans="1:29" ht="57" customHeight="1" x14ac:dyDescent="0.25">
      <c r="A4" s="1039" t="str">
        <f t="array" aca="1" ref="A4" ca="1">IFERROR(INDEX(Problématiques_compétences!$F$2:$BC$2,SMALL(IF(INDIRECT("Problématiques_compétences!F"&amp;MATCH($A$1,Problématiques_compétences!$D$1:$D$174,0)):INDIRECT("Problématiques_compétences!BC"&amp;MATCH($A$1,Problématiques_compétences!$D$1:$D$174,0))="x",COLUMN(Problématiques_compétences!$F$1:$BC$1)-5,""),ROW()-3)),"")</f>
        <v>CO1.1</v>
      </c>
      <c r="B4" s="1040" t="str">
        <f ca="1">IFERROR(INDEX(Compétences!$C$1:$D$51,MATCH(A4,Compétences!$C$1:$C$51,0),2),"")</f>
        <v>Justifier les choix des structures matérielles et/ou logicielles d’un produit, identifier les flux mis en œuvre dans une approche de développement durable</v>
      </c>
      <c r="C4" s="1040"/>
      <c r="D4" s="1040"/>
      <c r="E4" s="1040"/>
      <c r="F4" s="1040"/>
      <c r="G4" s="1040"/>
      <c r="H4" s="1040"/>
      <c r="I4" s="1040"/>
      <c r="J4" s="1041"/>
      <c r="K4" s="1042" t="str">
        <f ca="1">INDEX(Compétences!C2:I51,MATCH(A4,Compétences!C2:C51,0),3)</f>
        <v>X</v>
      </c>
      <c r="L4" s="1042" t="str">
        <f ca="1">INDEX(Compétences!C2:I51,MATCH(A4,Compétences!C2:C51,0),4)</f>
        <v>XX</v>
      </c>
      <c r="M4" s="1042" t="str">
        <f ca="1">INDEX(Compétences!C2:I51,MATCH(A4,Compétences!C2:C51,0),5)</f>
        <v>XX</v>
      </c>
      <c r="N4" s="1035" t="str">
        <f ca="1">INDEX(Compétences!C2:I51,MATCH(A4,Compétences!C2:C51,0),7)</f>
        <v>1.3 Compétitivité des produits
1.4 Créativité et innovation technologique
1.5 Approche environnementale
2.1 Représentation des flux MEI
4.2 Démarches de conception</v>
      </c>
      <c r="O4" s="1035"/>
      <c r="P4" s="1035"/>
      <c r="Q4" s="1035"/>
      <c r="R4" s="1035"/>
      <c r="S4" s="1036"/>
      <c r="T4" s="1075" t="s">
        <v>877</v>
      </c>
      <c r="U4" s="1076"/>
      <c r="V4" s="1076"/>
      <c r="W4" s="1076"/>
      <c r="X4" s="1076"/>
      <c r="Y4" s="1076"/>
      <c r="Z4" s="1076"/>
      <c r="AA4" s="1076"/>
      <c r="AB4" s="1076"/>
      <c r="AC4" s="1077"/>
    </row>
    <row r="5" spans="1:29" ht="32.25" customHeight="1" x14ac:dyDescent="0.25">
      <c r="A5" s="1030"/>
      <c r="B5" s="1033"/>
      <c r="C5" s="1033"/>
      <c r="D5" s="1033"/>
      <c r="E5" s="1033"/>
      <c r="F5" s="1033"/>
      <c r="G5" s="1033"/>
      <c r="H5" s="1033"/>
      <c r="I5" s="1033"/>
      <c r="J5" s="1034"/>
      <c r="K5" s="813"/>
      <c r="L5" s="813"/>
      <c r="M5" s="813"/>
      <c r="N5" s="1037"/>
      <c r="O5" s="1037"/>
      <c r="P5" s="1037"/>
      <c r="Q5" s="1037"/>
      <c r="R5" s="1037"/>
      <c r="S5" s="1038"/>
      <c r="T5" s="1078"/>
      <c r="U5" s="1079"/>
      <c r="V5" s="1079"/>
      <c r="W5" s="1079"/>
      <c r="X5" s="1079"/>
      <c r="Y5" s="1079"/>
      <c r="Z5" s="1079"/>
      <c r="AA5" s="1079"/>
      <c r="AB5" s="1079"/>
      <c r="AC5" s="1080"/>
    </row>
    <row r="6" spans="1:29" ht="43.5" customHeight="1" x14ac:dyDescent="0.25">
      <c r="A6" s="1029" t="str">
        <f t="array" aca="1" ref="A6" ca="1">IFERROR(INDEX(Problématiques_compétences!$F$2:$BC$2,SMALL(IF(INDIRECT("Problématiques_compétences!F"&amp;MATCH($A$1,Problématiques_compétences!$D$1:$D$174,0)):INDIRECT("Problématiques_compétences!BC"&amp;MATCH($A$1,Problématiques_compétences!$D$1:$D$174,0))="x",COLUMN(Problématiques_compétences!$F$1:$BC$1)-5,""),ROW()-4)),"")</f>
        <v>CO1.3</v>
      </c>
      <c r="B6" s="1031" t="str">
        <f ca="1">IFERROR(INDEX(Compétences!$C$1:$D$51,MATCH(A6,Compétences!$C$1:$C$51,0),2),"")</f>
        <v>Justifier les solutions constructives d'un produit au regard des performances environnementales, et estimer leur impact sur l'efficacité globale</v>
      </c>
      <c r="C6" s="1031"/>
      <c r="D6" s="1031"/>
      <c r="E6" s="1031"/>
      <c r="F6" s="1031"/>
      <c r="G6" s="1031"/>
      <c r="H6" s="1031"/>
      <c r="I6" s="1031"/>
      <c r="J6" s="1032"/>
      <c r="K6" s="813">
        <f ca="1">INDEX(Compétences!C2:I51,MATCH(A6,Compétences!C2:C51,0),3)</f>
        <v>0</v>
      </c>
      <c r="L6" s="813" t="str">
        <f ca="1">INDEX(Compétences!C2:I51,MATCH(A6,Compétences!C2:C51,0),4)</f>
        <v>XX</v>
      </c>
      <c r="M6" s="813" t="str">
        <f ca="1">INDEX(Compétences!C2:I51,MATCH(A6,Compétences!C2:C51,0),5)</f>
        <v>XX</v>
      </c>
      <c r="N6" s="1035" t="str">
        <f ca="1">INDEX(Compétences!C2:I51,MATCH(A6,Compétences!C2:C51,0),7)</f>
        <v>1.5 Approche environnementale
3.1 Modélisations et simulations
3.3 Comportements énergétiques des produits
5 Solutions constructives
4.1 Outils de représentation du réel
4.3  Conception des produits</v>
      </c>
      <c r="O6" s="1035"/>
      <c r="P6" s="1035"/>
      <c r="Q6" s="1035"/>
      <c r="R6" s="1035"/>
      <c r="S6" s="1036"/>
      <c r="T6" s="1081" t="s">
        <v>878</v>
      </c>
      <c r="U6" s="1082"/>
      <c r="V6" s="1082"/>
      <c r="W6" s="1082"/>
      <c r="X6" s="1082"/>
      <c r="Y6" s="1082"/>
      <c r="Z6" s="1082"/>
      <c r="AA6" s="1082"/>
      <c r="AB6" s="1082"/>
      <c r="AC6" s="1083"/>
    </row>
    <row r="7" spans="1:29" ht="52.5" customHeight="1" x14ac:dyDescent="0.25">
      <c r="A7" s="1030"/>
      <c r="B7" s="1033"/>
      <c r="C7" s="1033"/>
      <c r="D7" s="1033"/>
      <c r="E7" s="1033"/>
      <c r="F7" s="1033"/>
      <c r="G7" s="1033"/>
      <c r="H7" s="1033"/>
      <c r="I7" s="1033"/>
      <c r="J7" s="1034"/>
      <c r="K7" s="813"/>
      <c r="L7" s="813"/>
      <c r="M7" s="813"/>
      <c r="N7" s="1037"/>
      <c r="O7" s="1037"/>
      <c r="P7" s="1037"/>
      <c r="Q7" s="1037"/>
      <c r="R7" s="1037"/>
      <c r="S7" s="1038"/>
      <c r="T7" s="1078"/>
      <c r="U7" s="1079"/>
      <c r="V7" s="1079"/>
      <c r="W7" s="1079"/>
      <c r="X7" s="1079"/>
      <c r="Y7" s="1079"/>
      <c r="Z7" s="1079"/>
      <c r="AA7" s="1079"/>
      <c r="AB7" s="1079"/>
      <c r="AC7" s="1080"/>
    </row>
    <row r="8" spans="1:29" ht="32.25" customHeight="1" x14ac:dyDescent="0.25">
      <c r="A8" s="1029" t="str">
        <f t="array" aca="1" ref="A8" ca="1">IFERROR(INDEX(Problématiques_compétences!$F$2:$BC$2,SMALL(IF(INDIRECT("Problématiques_compétences!F"&amp;MATCH($A$1,Problématiques_compétences!$D$1:$D$174,0)):INDIRECT("Problématiques_compétences!BC"&amp;MATCH($A$1,Problématiques_compétences!$D$1:$D$174,0))="x",COLUMN(Problématiques_compétences!$F$1:$BC$1)-5,""),ROW()-5)),"")</f>
        <v>CO4.1</v>
      </c>
      <c r="B8" s="1031" t="str">
        <f ca="1">IFERROR(INDEX(Compétences!$C$1:$D$51,MATCH(A8,Compétences!$C$1:$C$51,0),2),"")</f>
        <v>Décrire une idée, un principe, une solution, un projet en utilisant des outils de représentation adaptés</v>
      </c>
      <c r="C8" s="1031"/>
      <c r="D8" s="1031"/>
      <c r="E8" s="1031"/>
      <c r="F8" s="1031"/>
      <c r="G8" s="1031"/>
      <c r="H8" s="1031"/>
      <c r="I8" s="1031"/>
      <c r="J8" s="1032"/>
      <c r="K8" s="813" t="str">
        <f ca="1">INDEX(Compétences!C2:I51,MATCH(A8,Compétences!C2:C51,0),3)</f>
        <v>XX</v>
      </c>
      <c r="L8" s="813" t="str">
        <f ca="1">INDEX(Compétences!C2:I51,MATCH(A8,Compétences!C2:C51,0),4)</f>
        <v>X</v>
      </c>
      <c r="M8" s="813" t="str">
        <f ca="1">INDEX(Compétences!C2:I51,MATCH(A8,Compétences!C2:C51,0),5)</f>
        <v>XX</v>
      </c>
      <c r="N8" s="1035" t="str">
        <f ca="1">INDEX(Compétences!C2:I51,MATCH(A8,Compétences!C2:C51,0),7)</f>
        <v>1.1 La démarche de projet
1.2 Outils de l'ingénierie système
2 Approche fonctionnelle et structurelle
4.1 Outils de représentation du réel</v>
      </c>
      <c r="O8" s="1035"/>
      <c r="P8" s="1035"/>
      <c r="Q8" s="1035"/>
      <c r="R8" s="1035"/>
      <c r="S8" s="1036"/>
      <c r="T8" s="1081" t="s">
        <v>879</v>
      </c>
      <c r="U8" s="1082"/>
      <c r="V8" s="1082"/>
      <c r="W8" s="1082"/>
      <c r="X8" s="1082"/>
      <c r="Y8" s="1082"/>
      <c r="Z8" s="1082"/>
      <c r="AA8" s="1082"/>
      <c r="AB8" s="1082"/>
      <c r="AC8" s="1083"/>
    </row>
    <row r="9" spans="1:29" ht="45" customHeight="1" x14ac:dyDescent="0.25">
      <c r="A9" s="1030"/>
      <c r="B9" s="1033"/>
      <c r="C9" s="1033"/>
      <c r="D9" s="1033"/>
      <c r="E9" s="1033"/>
      <c r="F9" s="1033"/>
      <c r="G9" s="1033"/>
      <c r="H9" s="1033"/>
      <c r="I9" s="1033"/>
      <c r="J9" s="1034"/>
      <c r="K9" s="813"/>
      <c r="L9" s="813"/>
      <c r="M9" s="813"/>
      <c r="N9" s="1037"/>
      <c r="O9" s="1037"/>
      <c r="P9" s="1037"/>
      <c r="Q9" s="1037"/>
      <c r="R9" s="1037"/>
      <c r="S9" s="1038"/>
      <c r="T9" s="1078"/>
      <c r="U9" s="1079"/>
      <c r="V9" s="1079"/>
      <c r="W9" s="1079"/>
      <c r="X9" s="1079"/>
      <c r="Y9" s="1079"/>
      <c r="Z9" s="1079"/>
      <c r="AA9" s="1079"/>
      <c r="AB9" s="1079"/>
      <c r="AC9" s="1080"/>
    </row>
    <row r="10" spans="1:29" ht="32.25" customHeight="1" x14ac:dyDescent="0.25">
      <c r="A10" s="1029" t="str">
        <f t="array" aca="1" ref="A10" ca="1">IFERROR(INDEX(Problématiques_compétences!$F$2:$BC$2,SMALL(IF(INDIRECT("Problématiques_compétences!F"&amp;MATCH($A$1,Problématiques_compétences!$D$1:$D$174,0)):INDIRECT("Problématiques_compétences!BC"&amp;MATCH($A$1,Problématiques_compétences!$D$1:$D$174,0))="x",COLUMN(Problématiques_compétences!$F$1:$BC$1)-5,""),ROW()-6)),"")</f>
        <v>CO5.3</v>
      </c>
      <c r="B10" s="1031" t="str">
        <f ca="1">IFERROR(INDEX(Compétences!$C$1:$D$51,MATCH(A10,Compétences!$C$1:$C$51,0),2),"")</f>
        <v>Mettre en évidence les constituants d’un produit à partir des diagrammes pertinents.</v>
      </c>
      <c r="C10" s="1031"/>
      <c r="D10" s="1031"/>
      <c r="E10" s="1031"/>
      <c r="F10" s="1031"/>
      <c r="G10" s="1031"/>
      <c r="H10" s="1031"/>
      <c r="I10" s="1031"/>
      <c r="J10" s="1032"/>
      <c r="K10" s="813" t="str">
        <f ca="1">INDEX(Compétences!C2:I51,MATCH(A10,Compétences!C2:C51,0),3)</f>
        <v>X</v>
      </c>
      <c r="L10" s="813" t="str">
        <f ca="1">INDEX(Compétences!C2:I51,MATCH(A10,Compétences!C2:C51,0),4)</f>
        <v>XX</v>
      </c>
      <c r="M10" s="813" t="str">
        <f ca="1">INDEX(Compétences!C2:I51,MATCH(A10,Compétences!C2:C51,0),5)</f>
        <v>XX</v>
      </c>
      <c r="N10" s="1035" t="str">
        <f ca="1">INDEX(Compétences!C2:I51,MATCH(A10,Compétences!C2:C51,0),7)</f>
        <v>1.1 La démarche de projet
1.2 Outils de l'ingénierie système
2 Approche fonctionnelle et structurelle
5 Solutions constructives</v>
      </c>
      <c r="O10" s="1035"/>
      <c r="P10" s="1035"/>
      <c r="Q10" s="1035"/>
      <c r="R10" s="1035"/>
      <c r="S10" s="1036"/>
      <c r="T10" s="1081" t="s">
        <v>880</v>
      </c>
      <c r="U10" s="1082"/>
      <c r="V10" s="1082"/>
      <c r="W10" s="1082"/>
      <c r="X10" s="1082"/>
      <c r="Y10" s="1082"/>
      <c r="Z10" s="1082"/>
      <c r="AA10" s="1082"/>
      <c r="AB10" s="1082"/>
      <c r="AC10" s="1083"/>
    </row>
    <row r="11" spans="1:29" ht="44.25" customHeight="1" x14ac:dyDescent="0.25">
      <c r="A11" s="1030"/>
      <c r="B11" s="1033"/>
      <c r="C11" s="1033"/>
      <c r="D11" s="1033"/>
      <c r="E11" s="1033"/>
      <c r="F11" s="1033"/>
      <c r="G11" s="1033"/>
      <c r="H11" s="1033"/>
      <c r="I11" s="1033"/>
      <c r="J11" s="1034"/>
      <c r="K11" s="813"/>
      <c r="L11" s="813"/>
      <c r="M11" s="813"/>
      <c r="N11" s="1037"/>
      <c r="O11" s="1037"/>
      <c r="P11" s="1037"/>
      <c r="Q11" s="1037"/>
      <c r="R11" s="1037"/>
      <c r="S11" s="1038"/>
      <c r="T11" s="1078"/>
      <c r="U11" s="1079"/>
      <c r="V11" s="1079"/>
      <c r="W11" s="1079"/>
      <c r="X11" s="1079"/>
      <c r="Y11" s="1079"/>
      <c r="Z11" s="1079"/>
      <c r="AA11" s="1079"/>
      <c r="AB11" s="1079"/>
      <c r="AC11" s="1080"/>
    </row>
    <row r="12" spans="1:29" ht="32.25" customHeight="1" x14ac:dyDescent="0.25">
      <c r="A12" s="1046" t="str">
        <f t="array" aca="1" ref="A12" ca="1">IFERROR(INDEX(Problématiques_compétences!$F$2:$BC$2,SMALL(IF(INDIRECT("Problématiques_compétences!F"&amp;MATCH($A$1,Problématiques_compétences!$D$1:$D$174,0)):INDIRECT("Problématiques_compétences!BC"&amp;MATCH($A$1,Problématiques_compétences!$D$1:$D$174,0))="x",COLUMN(Problématiques_compétences!$F$1:$BC$1)-5,""),ROW()-7)),"")</f>
        <v/>
      </c>
      <c r="B12" s="1048" t="str">
        <f ca="1">IFERROR(INDEX(Compétences!$C$1:$D$51,MATCH(A12,Compétences!$C$1:$C$51,0),2),"")</f>
        <v/>
      </c>
      <c r="C12" s="1048"/>
      <c r="D12" s="1048"/>
      <c r="E12" s="1048"/>
      <c r="F12" s="1048"/>
      <c r="G12" s="1048"/>
      <c r="H12" s="1048"/>
      <c r="I12" s="1048"/>
      <c r="J12" s="1049"/>
      <c r="K12" s="1052" t="e">
        <f ca="1">INDEX(Compétences!C2:I51,MATCH(A12,Compétences!C2:C51,0),3)</f>
        <v>#N/A</v>
      </c>
      <c r="L12" s="1052" t="e">
        <f ca="1">INDEX(Compétences!C2:I51,MATCH(A12,Compétences!C2:C51,0),4)</f>
        <v>#N/A</v>
      </c>
      <c r="M12" s="1052" t="e">
        <f ca="1">INDEX(Compétences!C2:I51,MATCH(B12,Compétences!D2:D51,0),5)</f>
        <v>#N/A</v>
      </c>
      <c r="N12" s="1054" t="e">
        <f ca="1">INDEX(Compétences!C2:I51,MATCH(A12,Compétences!C2:C51,0),7)</f>
        <v>#N/A</v>
      </c>
      <c r="O12" s="1054"/>
      <c r="P12" s="1054"/>
      <c r="Q12" s="1054"/>
      <c r="R12" s="1054"/>
      <c r="S12" s="1055"/>
      <c r="T12" s="471"/>
      <c r="U12" s="472"/>
      <c r="V12" s="472"/>
      <c r="W12" s="472"/>
      <c r="X12" s="472"/>
      <c r="Y12" s="472"/>
      <c r="Z12" s="472"/>
      <c r="AA12" s="472"/>
      <c r="AB12" s="472"/>
      <c r="AC12" s="473"/>
    </row>
    <row r="13" spans="1:29" ht="43.5" customHeight="1" thickBot="1" x14ac:dyDescent="0.3">
      <c r="A13" s="1047"/>
      <c r="B13" s="1050"/>
      <c r="C13" s="1050"/>
      <c r="D13" s="1050"/>
      <c r="E13" s="1050"/>
      <c r="F13" s="1050"/>
      <c r="G13" s="1050"/>
      <c r="H13" s="1050"/>
      <c r="I13" s="1050"/>
      <c r="J13" s="1051"/>
      <c r="K13" s="1053"/>
      <c r="L13" s="1053"/>
      <c r="M13" s="1053"/>
      <c r="N13" s="1056"/>
      <c r="O13" s="1056"/>
      <c r="P13" s="1056"/>
      <c r="Q13" s="1056"/>
      <c r="R13" s="1056"/>
      <c r="S13" s="1057"/>
      <c r="T13" s="1043"/>
      <c r="U13" s="1044"/>
      <c r="V13" s="1044"/>
      <c r="W13" s="1044"/>
      <c r="X13" s="1044"/>
      <c r="Y13" s="1044"/>
      <c r="Z13" s="1044"/>
      <c r="AA13" s="1044"/>
      <c r="AB13" s="1044"/>
      <c r="AC13" s="1045"/>
    </row>
    <row r="14" spans="1:29" ht="16.5" customHeight="1" x14ac:dyDescent="0.25">
      <c r="A14" s="868" t="s">
        <v>33</v>
      </c>
      <c r="B14" s="869"/>
      <c r="C14" s="869"/>
      <c r="D14" s="869"/>
      <c r="E14" s="869"/>
      <c r="F14" s="869"/>
      <c r="G14" s="869"/>
      <c r="H14" s="869"/>
      <c r="I14" s="869"/>
      <c r="J14" s="869"/>
      <c r="K14" s="869"/>
      <c r="L14" s="869"/>
      <c r="M14" s="869"/>
      <c r="N14" s="869"/>
      <c r="O14" s="869"/>
      <c r="P14" s="870"/>
      <c r="Q14" s="871" t="s">
        <v>34</v>
      </c>
      <c r="R14" s="872"/>
      <c r="S14" s="872"/>
      <c r="T14" s="872"/>
      <c r="U14" s="872"/>
      <c r="V14" s="872"/>
      <c r="W14" s="872"/>
      <c r="X14" s="872"/>
      <c r="Y14" s="872"/>
      <c r="Z14" s="872"/>
      <c r="AA14" s="872"/>
      <c r="AB14" s="872"/>
      <c r="AC14" s="873"/>
    </row>
    <row r="15" spans="1:29" ht="30.75" customHeight="1" x14ac:dyDescent="0.25">
      <c r="A15" s="874" t="s">
        <v>1209</v>
      </c>
      <c r="B15" s="875"/>
      <c r="C15" s="875"/>
      <c r="D15" s="875"/>
      <c r="E15" s="875"/>
      <c r="F15" s="875"/>
      <c r="G15" s="875"/>
      <c r="H15" s="875"/>
      <c r="I15" s="875"/>
      <c r="J15" s="875"/>
      <c r="K15" s="875"/>
      <c r="L15" s="875"/>
      <c r="M15" s="875"/>
      <c r="N15" s="875"/>
      <c r="O15" s="875"/>
      <c r="P15" s="876"/>
      <c r="Q15" s="851" t="s">
        <v>881</v>
      </c>
      <c r="R15" s="852"/>
      <c r="S15" s="852"/>
      <c r="T15" s="852"/>
      <c r="U15" s="852"/>
      <c r="V15" s="852"/>
      <c r="W15" s="852"/>
      <c r="X15" s="852"/>
      <c r="Y15" s="852"/>
      <c r="Z15" s="852"/>
      <c r="AA15" s="852"/>
      <c r="AB15" s="852"/>
      <c r="AC15" s="853"/>
    </row>
    <row r="16" spans="1:29" ht="30.75" customHeight="1" x14ac:dyDescent="0.25">
      <c r="A16" s="877"/>
      <c r="B16" s="878"/>
      <c r="C16" s="878"/>
      <c r="D16" s="878"/>
      <c r="E16" s="878"/>
      <c r="F16" s="878"/>
      <c r="G16" s="878"/>
      <c r="H16" s="878"/>
      <c r="I16" s="878"/>
      <c r="J16" s="878"/>
      <c r="K16" s="878"/>
      <c r="L16" s="878"/>
      <c r="M16" s="878"/>
      <c r="N16" s="878"/>
      <c r="O16" s="878"/>
      <c r="P16" s="879"/>
      <c r="Q16" s="880"/>
      <c r="R16" s="881"/>
      <c r="S16" s="881"/>
      <c r="T16" s="881"/>
      <c r="U16" s="881"/>
      <c r="V16" s="881"/>
      <c r="W16" s="881"/>
      <c r="X16" s="881"/>
      <c r="Y16" s="881"/>
      <c r="Z16" s="881"/>
      <c r="AA16" s="881"/>
      <c r="AB16" s="881"/>
      <c r="AC16" s="882"/>
    </row>
    <row r="17" spans="1:29" ht="16.5" customHeight="1" x14ac:dyDescent="0.25">
      <c r="A17" s="883" t="s">
        <v>60</v>
      </c>
      <c r="B17" s="884"/>
      <c r="C17" s="884"/>
      <c r="D17" s="884"/>
      <c r="E17" s="884"/>
      <c r="F17" s="884"/>
      <c r="G17" s="884"/>
      <c r="H17" s="884"/>
      <c r="I17" s="884"/>
      <c r="J17" s="884"/>
      <c r="K17" s="884"/>
      <c r="L17" s="884"/>
      <c r="M17" s="884"/>
      <c r="N17" s="884"/>
      <c r="O17" s="884"/>
      <c r="P17" s="885"/>
      <c r="Q17" s="886" t="s">
        <v>61</v>
      </c>
      <c r="R17" s="887"/>
      <c r="S17" s="887"/>
      <c r="T17" s="887"/>
      <c r="U17" s="887"/>
      <c r="V17" s="887"/>
      <c r="W17" s="887"/>
      <c r="X17" s="887"/>
      <c r="Y17" s="887"/>
      <c r="Z17" s="887"/>
      <c r="AA17" s="887"/>
      <c r="AB17" s="887"/>
      <c r="AC17" s="888"/>
    </row>
    <row r="18" spans="1:29" ht="30" customHeight="1" x14ac:dyDescent="0.25">
      <c r="A18" s="851" t="s">
        <v>882</v>
      </c>
      <c r="B18" s="852"/>
      <c r="C18" s="852"/>
      <c r="D18" s="852"/>
      <c r="E18" s="852"/>
      <c r="F18" s="852"/>
      <c r="G18" s="852"/>
      <c r="H18" s="852"/>
      <c r="I18" s="852"/>
      <c r="J18" s="852"/>
      <c r="K18" s="852"/>
      <c r="L18" s="852"/>
      <c r="M18" s="852"/>
      <c r="N18" s="852"/>
      <c r="O18" s="852"/>
      <c r="P18" s="853"/>
      <c r="Q18" s="851" t="s">
        <v>1206</v>
      </c>
      <c r="R18" s="852"/>
      <c r="S18" s="852"/>
      <c r="T18" s="852"/>
      <c r="U18" s="852"/>
      <c r="V18" s="852"/>
      <c r="W18" s="852"/>
      <c r="X18" s="852"/>
      <c r="Y18" s="852"/>
      <c r="Z18" s="852"/>
      <c r="AA18" s="852"/>
      <c r="AB18" s="852"/>
      <c r="AC18" s="853"/>
    </row>
    <row r="19" spans="1:29" ht="30" customHeight="1" thickBot="1" x14ac:dyDescent="0.3">
      <c r="A19" s="854"/>
      <c r="B19" s="855"/>
      <c r="C19" s="855"/>
      <c r="D19" s="855"/>
      <c r="E19" s="855"/>
      <c r="F19" s="855"/>
      <c r="G19" s="855"/>
      <c r="H19" s="855"/>
      <c r="I19" s="855"/>
      <c r="J19" s="855"/>
      <c r="K19" s="855"/>
      <c r="L19" s="855"/>
      <c r="M19" s="855"/>
      <c r="N19" s="855"/>
      <c r="O19" s="855"/>
      <c r="P19" s="856"/>
      <c r="Q19" s="854"/>
      <c r="R19" s="855"/>
      <c r="S19" s="855"/>
      <c r="T19" s="855"/>
      <c r="U19" s="855"/>
      <c r="V19" s="855"/>
      <c r="W19" s="855"/>
      <c r="X19" s="855"/>
      <c r="Y19" s="855"/>
      <c r="Z19" s="855"/>
      <c r="AA19" s="855"/>
      <c r="AB19" s="855"/>
      <c r="AC19" s="856"/>
    </row>
    <row r="20" spans="1:29" ht="16.5" customHeight="1" x14ac:dyDescent="0.25">
      <c r="A20" s="857" t="s">
        <v>749</v>
      </c>
      <c r="B20" s="858"/>
      <c r="C20" s="858"/>
      <c r="D20" s="858"/>
      <c r="E20" s="858"/>
      <c r="F20" s="858"/>
      <c r="G20" s="858"/>
      <c r="H20" s="858"/>
      <c r="I20" s="858"/>
      <c r="J20" s="858"/>
      <c r="K20" s="858"/>
      <c r="L20" s="858"/>
      <c r="M20" s="858"/>
      <c r="N20" s="858"/>
      <c r="O20" s="858"/>
      <c r="P20" s="859"/>
      <c r="Q20" s="860" t="s">
        <v>110</v>
      </c>
      <c r="R20" s="861"/>
      <c r="S20" s="861"/>
      <c r="T20" s="861"/>
      <c r="U20" s="861"/>
      <c r="V20" s="861"/>
      <c r="W20" s="861"/>
      <c r="X20" s="861"/>
      <c r="Y20" s="861"/>
      <c r="Z20" s="861"/>
      <c r="AA20" s="861"/>
      <c r="AB20" s="861"/>
      <c r="AC20" s="862"/>
    </row>
    <row r="21" spans="1:29" ht="84.75" customHeight="1" thickBot="1" x14ac:dyDescent="0.3">
      <c r="A21" s="854" t="s">
        <v>884</v>
      </c>
      <c r="B21" s="863"/>
      <c r="C21" s="863"/>
      <c r="D21" s="863"/>
      <c r="E21" s="863"/>
      <c r="F21" s="863"/>
      <c r="G21" s="863"/>
      <c r="H21" s="863"/>
      <c r="I21" s="863"/>
      <c r="J21" s="863"/>
      <c r="K21" s="863"/>
      <c r="L21" s="863"/>
      <c r="M21" s="863"/>
      <c r="N21" s="863"/>
      <c r="O21" s="863"/>
      <c r="P21" s="864"/>
      <c r="Q21" s="865" t="s">
        <v>883</v>
      </c>
      <c r="R21" s="866"/>
      <c r="S21" s="866"/>
      <c r="T21" s="866"/>
      <c r="U21" s="866"/>
      <c r="V21" s="866"/>
      <c r="W21" s="866"/>
      <c r="X21" s="866"/>
      <c r="Y21" s="866"/>
      <c r="Z21" s="866"/>
      <c r="AA21" s="866"/>
      <c r="AB21" s="866"/>
      <c r="AC21" s="867"/>
    </row>
    <row r="22" spans="1:29" x14ac:dyDescent="0.25">
      <c r="A22" s="446"/>
      <c r="B22" s="445"/>
      <c r="C22" s="445"/>
      <c r="D22" s="445"/>
      <c r="E22" s="445"/>
      <c r="F22" s="445"/>
      <c r="G22" s="445"/>
      <c r="H22" s="444"/>
      <c r="I22" s="444"/>
      <c r="J22" s="444"/>
      <c r="K22" s="447"/>
      <c r="L22" s="447"/>
      <c r="M22" s="447"/>
      <c r="N22" s="447"/>
      <c r="O22" s="447"/>
      <c r="P22" s="447"/>
      <c r="Q22" s="448"/>
      <c r="R22" s="448"/>
      <c r="S22" s="448"/>
      <c r="T22" s="448"/>
      <c r="U22" s="448"/>
      <c r="V22" s="448"/>
      <c r="W22" s="448"/>
      <c r="X22" s="448"/>
      <c r="Y22" s="448"/>
      <c r="Z22" s="448"/>
      <c r="AA22" s="448"/>
      <c r="AB22" s="448"/>
      <c r="AC22" s="448"/>
    </row>
    <row r="23" spans="1:29" ht="15.75" x14ac:dyDescent="0.25">
      <c r="A23" s="1060" t="s">
        <v>35</v>
      </c>
      <c r="B23" s="1060"/>
      <c r="C23" s="1060"/>
      <c r="D23" s="1060"/>
      <c r="E23" s="1060"/>
      <c r="F23" s="1060"/>
      <c r="G23" s="1060"/>
      <c r="H23" s="1060"/>
      <c r="I23" s="1060"/>
      <c r="J23" s="1060"/>
      <c r="K23" s="1060"/>
      <c r="L23" s="1060"/>
      <c r="M23" s="1060"/>
      <c r="N23" s="1060"/>
      <c r="O23" s="1060"/>
      <c r="P23" s="1060"/>
      <c r="Q23" s="1060"/>
      <c r="R23" s="1060"/>
      <c r="S23" s="1060"/>
      <c r="T23" s="1060"/>
      <c r="U23" s="1060"/>
      <c r="V23" s="1060"/>
      <c r="W23" s="1060"/>
      <c r="X23" s="1060"/>
      <c r="Y23" s="1060"/>
      <c r="Z23" s="1060"/>
      <c r="AA23" s="1060"/>
      <c r="AB23" s="1060"/>
      <c r="AC23" s="1060"/>
    </row>
    <row r="24" spans="1:29" x14ac:dyDescent="0.25">
      <c r="A24" s="474"/>
      <c r="B24" s="475"/>
      <c r="C24" s="901" t="s">
        <v>108</v>
      </c>
      <c r="D24" s="1061"/>
      <c r="E24" s="1061"/>
      <c r="F24" s="1061"/>
      <c r="G24" s="1061"/>
      <c r="H24" s="1061"/>
      <c r="I24" s="1061"/>
      <c r="J24" s="1061"/>
      <c r="K24" s="900"/>
      <c r="L24" s="1061" t="s">
        <v>111</v>
      </c>
      <c r="M24" s="1061"/>
      <c r="N24" s="1061"/>
      <c r="O24" s="1061"/>
      <c r="P24" s="1061"/>
      <c r="Q24" s="1061"/>
      <c r="R24" s="1061"/>
      <c r="S24" s="1061"/>
      <c r="T24" s="900"/>
      <c r="U24" s="901" t="s">
        <v>112</v>
      </c>
      <c r="V24" s="1061"/>
      <c r="W24" s="1061"/>
      <c r="X24" s="1061"/>
      <c r="Y24" s="1061"/>
      <c r="Z24" s="1061"/>
      <c r="AA24" s="1061"/>
      <c r="AB24" s="1061"/>
      <c r="AC24" s="900"/>
    </row>
    <row r="25" spans="1:29" x14ac:dyDescent="0.25">
      <c r="A25" s="474"/>
      <c r="B25" s="475"/>
      <c r="C25" s="901" t="s">
        <v>107</v>
      </c>
      <c r="D25" s="1061"/>
      <c r="E25" s="1061"/>
      <c r="F25" s="1061"/>
      <c r="G25" s="1061"/>
      <c r="H25" s="1061"/>
      <c r="I25" s="1061" t="s">
        <v>106</v>
      </c>
      <c r="J25" s="1061"/>
      <c r="K25" s="900"/>
      <c r="L25" s="901" t="s">
        <v>107</v>
      </c>
      <c r="M25" s="1061"/>
      <c r="N25" s="1061"/>
      <c r="O25" s="1061"/>
      <c r="P25" s="1061"/>
      <c r="Q25" s="1061"/>
      <c r="R25" s="1061" t="s">
        <v>106</v>
      </c>
      <c r="S25" s="1061"/>
      <c r="T25" s="900"/>
      <c r="U25" s="901" t="s">
        <v>107</v>
      </c>
      <c r="V25" s="1061"/>
      <c r="W25" s="1061"/>
      <c r="X25" s="1061"/>
      <c r="Y25" s="1061"/>
      <c r="Z25" s="1061"/>
      <c r="AA25" s="1061" t="s">
        <v>106</v>
      </c>
      <c r="AB25" s="1061"/>
      <c r="AC25" s="900"/>
    </row>
    <row r="26" spans="1:29" ht="33.75" customHeight="1" x14ac:dyDescent="0.25">
      <c r="A26" s="1058" t="s">
        <v>37</v>
      </c>
      <c r="B26" s="912"/>
      <c r="C26" s="909" t="s">
        <v>885</v>
      </c>
      <c r="D26" s="988"/>
      <c r="E26" s="988"/>
      <c r="F26" s="988"/>
      <c r="G26" s="988"/>
      <c r="H26" s="988"/>
      <c r="I26" s="988"/>
      <c r="J26" s="988"/>
      <c r="K26" s="906"/>
      <c r="L26" s="909"/>
      <c r="M26" s="988"/>
      <c r="N26" s="988"/>
      <c r="O26" s="988"/>
      <c r="P26" s="988"/>
      <c r="Q26" s="988"/>
      <c r="R26" s="988"/>
      <c r="S26" s="988"/>
      <c r="T26" s="906"/>
      <c r="U26" s="909"/>
      <c r="V26" s="988"/>
      <c r="W26" s="988"/>
      <c r="X26" s="988"/>
      <c r="Y26" s="988"/>
      <c r="Z26" s="988"/>
      <c r="AA26" s="988"/>
      <c r="AB26" s="988"/>
      <c r="AC26" s="906"/>
    </row>
    <row r="27" spans="1:29" ht="89.25" customHeight="1" x14ac:dyDescent="0.25">
      <c r="A27" s="1058" t="s">
        <v>1171</v>
      </c>
      <c r="B27" s="1059"/>
      <c r="C27" s="909" t="s">
        <v>909</v>
      </c>
      <c r="D27" s="988"/>
      <c r="E27" s="909" t="s">
        <v>886</v>
      </c>
      <c r="F27" s="988"/>
      <c r="G27" s="988"/>
      <c r="H27" s="906"/>
      <c r="I27" s="909" t="s">
        <v>887</v>
      </c>
      <c r="J27" s="988"/>
      <c r="K27" s="906"/>
      <c r="L27" s="909" t="s">
        <v>888</v>
      </c>
      <c r="M27" s="988"/>
      <c r="N27" s="988"/>
      <c r="O27" s="988"/>
      <c r="P27" s="988"/>
      <c r="Q27" s="988"/>
      <c r="R27" s="909" t="s">
        <v>889</v>
      </c>
      <c r="S27" s="988"/>
      <c r="T27" s="906"/>
      <c r="U27" s="909" t="s">
        <v>890</v>
      </c>
      <c r="V27" s="906"/>
      <c r="W27" s="909" t="s">
        <v>891</v>
      </c>
      <c r="X27" s="988"/>
      <c r="Y27" s="988"/>
      <c r="Z27" s="906"/>
      <c r="AA27" s="988" t="s">
        <v>892</v>
      </c>
      <c r="AB27" s="988"/>
      <c r="AC27" s="906"/>
    </row>
    <row r="28" spans="1:29" ht="41.25" customHeight="1" x14ac:dyDescent="0.25">
      <c r="A28" s="1058" t="s">
        <v>39</v>
      </c>
      <c r="B28" s="1059"/>
      <c r="C28" s="909" t="s">
        <v>893</v>
      </c>
      <c r="D28" s="906"/>
      <c r="E28" s="909" t="s">
        <v>894</v>
      </c>
      <c r="F28" s="988"/>
      <c r="G28" s="988"/>
      <c r="H28" s="906"/>
      <c r="I28" s="988" t="s">
        <v>895</v>
      </c>
      <c r="J28" s="988"/>
      <c r="K28" s="906"/>
      <c r="L28" s="909" t="s">
        <v>893</v>
      </c>
      <c r="M28" s="906"/>
      <c r="N28" s="909" t="s">
        <v>896</v>
      </c>
      <c r="O28" s="988"/>
      <c r="P28" s="988"/>
      <c r="Q28" s="906"/>
      <c r="R28" s="988" t="s">
        <v>897</v>
      </c>
      <c r="S28" s="988"/>
      <c r="T28" s="906"/>
      <c r="U28" s="909" t="s">
        <v>893</v>
      </c>
      <c r="V28" s="906"/>
      <c r="W28" s="909" t="s">
        <v>898</v>
      </c>
      <c r="X28" s="988"/>
      <c r="Y28" s="988"/>
      <c r="Z28" s="906"/>
      <c r="AA28" s="1073" t="s">
        <v>899</v>
      </c>
      <c r="AB28" s="1073"/>
      <c r="AC28" s="1074"/>
    </row>
    <row r="29" spans="1:29" ht="60" customHeight="1" x14ac:dyDescent="0.25">
      <c r="A29" s="1058" t="s">
        <v>38</v>
      </c>
      <c r="B29" s="1059"/>
      <c r="C29" s="909"/>
      <c r="D29" s="988"/>
      <c r="E29" s="909" t="s">
        <v>900</v>
      </c>
      <c r="F29" s="988"/>
      <c r="G29" s="988"/>
      <c r="H29" s="906"/>
      <c r="I29" s="988"/>
      <c r="J29" s="988"/>
      <c r="K29" s="906"/>
      <c r="L29" s="909" t="s">
        <v>901</v>
      </c>
      <c r="M29" s="988"/>
      <c r="N29" s="988"/>
      <c r="O29" s="988"/>
      <c r="P29" s="988"/>
      <c r="Q29" s="906"/>
      <c r="R29" s="988"/>
      <c r="S29" s="988"/>
      <c r="T29" s="906"/>
      <c r="U29" s="909"/>
      <c r="V29" s="988"/>
      <c r="W29" s="909" t="s">
        <v>902</v>
      </c>
      <c r="X29" s="988"/>
      <c r="Y29" s="988"/>
      <c r="Z29" s="906"/>
      <c r="AA29" s="909" t="s">
        <v>903</v>
      </c>
      <c r="AB29" s="988"/>
      <c r="AC29" s="906"/>
    </row>
    <row r="30" spans="1:29" ht="45" customHeight="1" x14ac:dyDescent="0.25">
      <c r="A30" s="1058" t="s">
        <v>745</v>
      </c>
      <c r="B30" s="1059"/>
      <c r="C30" s="909" t="s">
        <v>904</v>
      </c>
      <c r="D30" s="906"/>
      <c r="E30" s="478"/>
      <c r="F30" s="477"/>
      <c r="G30" s="988"/>
      <c r="H30" s="988"/>
      <c r="I30" s="988"/>
      <c r="J30" s="988"/>
      <c r="K30" s="906"/>
      <c r="L30" s="909"/>
      <c r="M30" s="988"/>
      <c r="N30" s="988"/>
      <c r="O30" s="988"/>
      <c r="P30" s="988"/>
      <c r="Q30" s="988"/>
      <c r="R30" s="909" t="s">
        <v>905</v>
      </c>
      <c r="S30" s="988"/>
      <c r="T30" s="906"/>
      <c r="U30" s="909" t="s">
        <v>906</v>
      </c>
      <c r="V30" s="988"/>
      <c r="W30" s="988"/>
      <c r="X30" s="906"/>
      <c r="Y30" s="988"/>
      <c r="Z30" s="988"/>
      <c r="AA30" s="988"/>
      <c r="AB30" s="988"/>
      <c r="AC30" s="906"/>
    </row>
    <row r="31" spans="1:29" ht="45" customHeight="1" x14ac:dyDescent="0.25">
      <c r="A31" s="1071" t="s">
        <v>56</v>
      </c>
      <c r="B31" s="1072"/>
      <c r="C31" s="909"/>
      <c r="D31" s="988"/>
      <c r="E31" s="988"/>
      <c r="F31" s="988"/>
      <c r="G31" s="988"/>
      <c r="H31" s="988"/>
      <c r="I31" s="909" t="s">
        <v>907</v>
      </c>
      <c r="J31" s="988"/>
      <c r="K31" s="906"/>
      <c r="L31" s="909"/>
      <c r="M31" s="988"/>
      <c r="N31" s="988"/>
      <c r="O31" s="988"/>
      <c r="P31" s="988"/>
      <c r="Q31" s="988"/>
      <c r="R31" s="909" t="s">
        <v>908</v>
      </c>
      <c r="S31" s="988"/>
      <c r="T31" s="906"/>
      <c r="U31" s="909"/>
      <c r="V31" s="988"/>
      <c r="W31" s="988"/>
      <c r="X31" s="988"/>
      <c r="Y31" s="988"/>
      <c r="Z31" s="988"/>
      <c r="AA31" s="988"/>
      <c r="AB31" s="988"/>
      <c r="AC31" s="906"/>
    </row>
    <row r="32" spans="1:29" ht="36" customHeight="1" x14ac:dyDescent="0.25">
      <c r="A32" s="476" t="s">
        <v>113</v>
      </c>
      <c r="B32" s="476"/>
      <c r="C32" s="909" t="s">
        <v>910</v>
      </c>
      <c r="D32" s="988"/>
      <c r="E32" s="988"/>
      <c r="F32" s="988"/>
      <c r="G32" s="988"/>
      <c r="H32" s="988"/>
      <c r="I32" s="988"/>
      <c r="J32" s="988"/>
      <c r="K32" s="906"/>
      <c r="L32" s="909" t="s">
        <v>910</v>
      </c>
      <c r="M32" s="988"/>
      <c r="N32" s="988"/>
      <c r="O32" s="988"/>
      <c r="P32" s="988"/>
      <c r="Q32" s="988"/>
      <c r="R32" s="988"/>
      <c r="S32" s="988"/>
      <c r="T32" s="906"/>
      <c r="U32" s="909" t="s">
        <v>910</v>
      </c>
      <c r="V32" s="988"/>
      <c r="W32" s="988"/>
      <c r="X32" s="988"/>
      <c r="Y32" s="988"/>
      <c r="Z32" s="988"/>
      <c r="AA32" s="988"/>
      <c r="AB32" s="988"/>
      <c r="AC32" s="906"/>
    </row>
    <row r="33" spans="1:29" ht="15.75" thickBot="1" x14ac:dyDescent="0.3">
      <c r="A33" s="453"/>
      <c r="B33" s="453"/>
    </row>
    <row r="34" spans="1:29" ht="15.75" x14ac:dyDescent="0.25">
      <c r="A34" s="926"/>
      <c r="B34" s="926"/>
      <c r="C34" s="927" t="s">
        <v>734</v>
      </c>
      <c r="D34" s="928"/>
      <c r="E34" s="928"/>
      <c r="F34" s="928"/>
      <c r="G34" s="928"/>
      <c r="H34" s="928"/>
      <c r="I34" s="928"/>
      <c r="J34" s="928"/>
      <c r="K34" s="928"/>
      <c r="L34" s="928"/>
      <c r="M34" s="928"/>
      <c r="N34" s="928"/>
      <c r="O34" s="928"/>
      <c r="P34" s="928"/>
      <c r="Q34" s="928"/>
      <c r="R34" s="928"/>
      <c r="S34" s="928"/>
      <c r="T34" s="928"/>
      <c r="U34" s="928"/>
      <c r="V34" s="928"/>
      <c r="W34" s="928"/>
      <c r="X34" s="928"/>
      <c r="Y34" s="928"/>
      <c r="Z34" s="928"/>
      <c r="AA34" s="928"/>
      <c r="AB34" s="928"/>
      <c r="AC34" s="929"/>
    </row>
    <row r="35" spans="1:29" ht="15.75" x14ac:dyDescent="0.25">
      <c r="A35" s="926"/>
      <c r="B35" s="926"/>
      <c r="C35" s="930" t="s">
        <v>735</v>
      </c>
      <c r="D35" s="931"/>
      <c r="E35" s="931"/>
      <c r="F35" s="931"/>
      <c r="G35" s="931"/>
      <c r="H35" s="931"/>
      <c r="I35" s="931"/>
      <c r="J35" s="931"/>
      <c r="K35" s="931"/>
      <c r="L35" s="931" t="s">
        <v>736</v>
      </c>
      <c r="M35" s="931"/>
      <c r="N35" s="931"/>
      <c r="O35" s="931"/>
      <c r="P35" s="931"/>
      <c r="Q35" s="931"/>
      <c r="R35" s="931"/>
      <c r="S35" s="931"/>
      <c r="T35" s="931"/>
      <c r="U35" s="931" t="s">
        <v>36</v>
      </c>
      <c r="V35" s="931"/>
      <c r="W35" s="931"/>
      <c r="X35" s="931"/>
      <c r="Y35" s="931"/>
      <c r="Z35" s="931"/>
      <c r="AA35" s="931"/>
      <c r="AB35" s="931"/>
      <c r="AC35" s="932"/>
    </row>
    <row r="36" spans="1:29" ht="18.75" customHeight="1" x14ac:dyDescent="0.25">
      <c r="A36" s="936" t="s">
        <v>737</v>
      </c>
      <c r="B36" s="936"/>
      <c r="C36" s="924"/>
      <c r="D36" s="947"/>
      <c r="E36" s="947"/>
      <c r="F36" s="947"/>
      <c r="G36" s="947"/>
      <c r="H36" s="947"/>
      <c r="I36" s="947"/>
      <c r="J36" s="947"/>
      <c r="K36" s="947"/>
      <c r="L36" s="947" t="s">
        <v>911</v>
      </c>
      <c r="M36" s="947"/>
      <c r="N36" s="947"/>
      <c r="O36" s="947"/>
      <c r="P36" s="947"/>
      <c r="Q36" s="947"/>
      <c r="R36" s="947"/>
      <c r="S36" s="947"/>
      <c r="T36" s="947"/>
      <c r="U36" s="947"/>
      <c r="V36" s="947"/>
      <c r="W36" s="947"/>
      <c r="X36" s="947"/>
      <c r="Y36" s="947"/>
      <c r="Z36" s="947"/>
      <c r="AA36" s="947"/>
      <c r="AB36" s="947"/>
      <c r="AC36" s="948"/>
    </row>
    <row r="37" spans="1:29" ht="33" customHeight="1" x14ac:dyDescent="0.25">
      <c r="A37" s="936" t="s">
        <v>738</v>
      </c>
      <c r="B37" s="936"/>
      <c r="C37" s="480"/>
      <c r="D37" s="479"/>
      <c r="E37" s="479"/>
      <c r="F37" s="479"/>
      <c r="G37" s="479"/>
      <c r="H37" s="479"/>
      <c r="I37" s="953" t="s">
        <v>912</v>
      </c>
      <c r="J37" s="954"/>
      <c r="K37" s="955"/>
      <c r="L37" s="480"/>
      <c r="M37" s="479"/>
      <c r="N37" s="479"/>
      <c r="O37" s="479"/>
      <c r="P37" s="479"/>
      <c r="Q37" s="479"/>
      <c r="R37" s="922" t="s">
        <v>913</v>
      </c>
      <c r="S37" s="923"/>
      <c r="T37" s="924"/>
      <c r="U37" s="481"/>
      <c r="V37" s="479"/>
      <c r="W37" s="922" t="s">
        <v>914</v>
      </c>
      <c r="X37" s="924"/>
      <c r="Y37" s="479"/>
      <c r="Z37" s="479"/>
      <c r="AA37" s="1062" t="s">
        <v>922</v>
      </c>
      <c r="AB37" s="1063"/>
      <c r="AC37" s="1064"/>
    </row>
    <row r="38" spans="1:29" x14ac:dyDescent="0.25">
      <c r="A38" s="936" t="s">
        <v>52</v>
      </c>
      <c r="B38" s="936"/>
      <c r="C38" s="479"/>
      <c r="D38" s="479"/>
      <c r="E38" s="479"/>
      <c r="F38" s="479"/>
      <c r="G38" s="479"/>
      <c r="H38" s="479"/>
      <c r="I38" s="923" t="s">
        <v>915</v>
      </c>
      <c r="J38" s="923"/>
      <c r="K38" s="924"/>
      <c r="L38" s="947"/>
      <c r="M38" s="947"/>
      <c r="N38" s="947"/>
      <c r="O38" s="947"/>
      <c r="P38" s="947"/>
      <c r="Q38" s="947"/>
      <c r="R38" s="947"/>
      <c r="S38" s="947"/>
      <c r="T38" s="947"/>
      <c r="U38" s="947"/>
      <c r="V38" s="947"/>
      <c r="W38" s="947"/>
      <c r="X38" s="947"/>
      <c r="Y38" s="947"/>
      <c r="Z38" s="947"/>
      <c r="AA38" s="947"/>
      <c r="AB38" s="947"/>
      <c r="AC38" s="948"/>
    </row>
    <row r="39" spans="1:29" ht="51" customHeight="1" x14ac:dyDescent="0.25">
      <c r="A39" s="936" t="s">
        <v>739</v>
      </c>
      <c r="B39" s="952"/>
      <c r="C39" s="479"/>
      <c r="D39" s="479"/>
      <c r="E39" s="479"/>
      <c r="F39" s="479"/>
      <c r="G39" s="479"/>
      <c r="H39" s="482"/>
      <c r="I39" s="954" t="s">
        <v>916</v>
      </c>
      <c r="J39" s="954"/>
      <c r="K39" s="955"/>
      <c r="L39" s="953" t="s">
        <v>917</v>
      </c>
      <c r="M39" s="954"/>
      <c r="N39" s="954"/>
      <c r="O39" s="954"/>
      <c r="P39" s="954"/>
      <c r="Q39" s="954"/>
      <c r="R39" s="954"/>
      <c r="S39" s="954"/>
      <c r="T39" s="955"/>
      <c r="U39" s="953" t="s">
        <v>918</v>
      </c>
      <c r="V39" s="954"/>
      <c r="W39" s="954"/>
      <c r="X39" s="954"/>
      <c r="Y39" s="954"/>
      <c r="Z39" s="954"/>
      <c r="AA39" s="954"/>
      <c r="AB39" s="954"/>
      <c r="AC39" s="956"/>
    </row>
    <row r="40" spans="1:29" ht="18" customHeight="1" x14ac:dyDescent="0.25">
      <c r="A40" s="936" t="s">
        <v>740</v>
      </c>
      <c r="B40" s="936"/>
      <c r="C40" s="924"/>
      <c r="D40" s="947"/>
      <c r="E40" s="947"/>
      <c r="F40" s="947"/>
      <c r="G40" s="947"/>
      <c r="H40" s="947"/>
      <c r="I40" s="947"/>
      <c r="J40" s="947"/>
      <c r="K40" s="947"/>
      <c r="L40" s="947" t="s">
        <v>908</v>
      </c>
      <c r="M40" s="947"/>
      <c r="N40" s="947"/>
      <c r="O40" s="947"/>
      <c r="P40" s="947"/>
      <c r="Q40" s="947"/>
      <c r="R40" s="947"/>
      <c r="S40" s="947"/>
      <c r="T40" s="947"/>
      <c r="U40" s="947"/>
      <c r="V40" s="947"/>
      <c r="W40" s="947"/>
      <c r="X40" s="947"/>
      <c r="Y40" s="947"/>
      <c r="Z40" s="947"/>
      <c r="AA40" s="947"/>
      <c r="AB40" s="947"/>
      <c r="AC40" s="948"/>
    </row>
    <row r="41" spans="1:29" ht="19.5" customHeight="1" x14ac:dyDescent="0.25">
      <c r="A41" s="936" t="s">
        <v>741</v>
      </c>
      <c r="B41" s="936"/>
      <c r="C41" s="924"/>
      <c r="D41" s="947"/>
      <c r="E41" s="947"/>
      <c r="F41" s="947"/>
      <c r="G41" s="947"/>
      <c r="H41" s="947"/>
      <c r="I41" s="947"/>
      <c r="J41" s="947"/>
      <c r="K41" s="947"/>
      <c r="L41" s="947"/>
      <c r="M41" s="947"/>
      <c r="N41" s="947"/>
      <c r="O41" s="947"/>
      <c r="P41" s="947"/>
      <c r="Q41" s="947"/>
      <c r="R41" s="947"/>
      <c r="S41" s="947"/>
      <c r="T41" s="947"/>
      <c r="U41" s="947" t="s">
        <v>919</v>
      </c>
      <c r="V41" s="947"/>
      <c r="W41" s="947"/>
      <c r="X41" s="947"/>
      <c r="Y41" s="947"/>
      <c r="Z41" s="947"/>
      <c r="AA41" s="947"/>
      <c r="AB41" s="947"/>
      <c r="AC41" s="948"/>
    </row>
    <row r="42" spans="1:29" x14ac:dyDescent="0.25">
      <c r="A42" s="936" t="s">
        <v>742</v>
      </c>
      <c r="B42" s="936"/>
      <c r="C42" s="937"/>
      <c r="D42" s="937"/>
      <c r="E42" s="937"/>
      <c r="F42" s="937"/>
      <c r="G42" s="937"/>
      <c r="H42" s="937"/>
      <c r="I42" s="937"/>
      <c r="J42" s="937"/>
      <c r="K42" s="938"/>
      <c r="L42" s="944"/>
      <c r="M42" s="937"/>
      <c r="N42" s="937"/>
      <c r="O42" s="937"/>
      <c r="P42" s="937"/>
      <c r="Q42" s="937"/>
      <c r="R42" s="937"/>
      <c r="S42" s="937"/>
      <c r="T42" s="938"/>
      <c r="U42" s="944" t="s">
        <v>920</v>
      </c>
      <c r="V42" s="937"/>
      <c r="W42" s="937"/>
      <c r="X42" s="937"/>
      <c r="Y42" s="937"/>
      <c r="Z42" s="937"/>
      <c r="AA42" s="937"/>
      <c r="AB42" s="937"/>
      <c r="AC42" s="949"/>
    </row>
    <row r="43" spans="1:29" x14ac:dyDescent="0.25">
      <c r="A43" s="936"/>
      <c r="B43" s="936"/>
      <c r="C43" s="939"/>
      <c r="D43" s="940"/>
      <c r="E43" s="940"/>
      <c r="F43" s="940"/>
      <c r="G43" s="940"/>
      <c r="H43" s="940"/>
      <c r="I43" s="940"/>
      <c r="J43" s="940"/>
      <c r="K43" s="941"/>
      <c r="L43" s="945"/>
      <c r="M43" s="940"/>
      <c r="N43" s="940"/>
      <c r="O43" s="940"/>
      <c r="P43" s="940"/>
      <c r="Q43" s="940"/>
      <c r="R43" s="940"/>
      <c r="S43" s="940"/>
      <c r="T43" s="941"/>
      <c r="U43" s="945"/>
      <c r="V43" s="939"/>
      <c r="W43" s="939"/>
      <c r="X43" s="939"/>
      <c r="Y43" s="939"/>
      <c r="Z43" s="939"/>
      <c r="AA43" s="939"/>
      <c r="AB43" s="939"/>
      <c r="AC43" s="950"/>
    </row>
    <row r="44" spans="1:29" x14ac:dyDescent="0.25">
      <c r="A44" s="936"/>
      <c r="B44" s="936"/>
      <c r="C44" s="939"/>
      <c r="D44" s="940"/>
      <c r="E44" s="940"/>
      <c r="F44" s="940"/>
      <c r="G44" s="940"/>
      <c r="H44" s="940"/>
      <c r="I44" s="940"/>
      <c r="J44" s="940"/>
      <c r="K44" s="941"/>
      <c r="L44" s="945"/>
      <c r="M44" s="940"/>
      <c r="N44" s="940"/>
      <c r="O44" s="940"/>
      <c r="P44" s="940"/>
      <c r="Q44" s="940"/>
      <c r="R44" s="940"/>
      <c r="S44" s="940"/>
      <c r="T44" s="941"/>
      <c r="U44" s="1065" t="s">
        <v>921</v>
      </c>
      <c r="V44" s="1066"/>
      <c r="W44" s="1066"/>
      <c r="X44" s="1066"/>
      <c r="Y44" s="1066"/>
      <c r="Z44" s="1066"/>
      <c r="AA44" s="1066"/>
      <c r="AB44" s="1066"/>
      <c r="AC44" s="1067"/>
    </row>
    <row r="45" spans="1:29" ht="15.75" thickBot="1" x14ac:dyDescent="0.3">
      <c r="A45" s="936"/>
      <c r="B45" s="936"/>
      <c r="C45" s="942"/>
      <c r="D45" s="942"/>
      <c r="E45" s="942"/>
      <c r="F45" s="942"/>
      <c r="G45" s="942"/>
      <c r="H45" s="942"/>
      <c r="I45" s="942"/>
      <c r="J45" s="942"/>
      <c r="K45" s="943"/>
      <c r="L45" s="946"/>
      <c r="M45" s="942"/>
      <c r="N45" s="942"/>
      <c r="O45" s="942"/>
      <c r="P45" s="942"/>
      <c r="Q45" s="942"/>
      <c r="R45" s="942"/>
      <c r="S45" s="942"/>
      <c r="T45" s="943"/>
      <c r="U45" s="1068"/>
      <c r="V45" s="1069"/>
      <c r="W45" s="1069"/>
      <c r="X45" s="1069"/>
      <c r="Y45" s="1069"/>
      <c r="Z45" s="1069"/>
      <c r="AA45" s="1069"/>
      <c r="AB45" s="1069"/>
      <c r="AC45" s="1070"/>
    </row>
  </sheetData>
  <sheetProtection selectLockedCells="1" selectUnlockedCells="1"/>
  <mergeCells count="162">
    <mergeCell ref="T4:AC5"/>
    <mergeCell ref="T10:AC11"/>
    <mergeCell ref="T8:AC9"/>
    <mergeCell ref="T6:AC7"/>
    <mergeCell ref="A15:P16"/>
    <mergeCell ref="Q15:AC16"/>
    <mergeCell ref="A41:B41"/>
    <mergeCell ref="A42:B45"/>
    <mergeCell ref="A18:P19"/>
    <mergeCell ref="Q18:AC19"/>
    <mergeCell ref="AA26:AC26"/>
    <mergeCell ref="C27:D27"/>
    <mergeCell ref="I27:K27"/>
    <mergeCell ref="R27:T27"/>
    <mergeCell ref="N26:O26"/>
    <mergeCell ref="P26:Q26"/>
    <mergeCell ref="R26:T26"/>
    <mergeCell ref="U26:V26"/>
    <mergeCell ref="W26:X26"/>
    <mergeCell ref="Y26:Z26"/>
    <mergeCell ref="G26:H26"/>
    <mergeCell ref="I26:K26"/>
    <mergeCell ref="L26:M26"/>
    <mergeCell ref="C26:F26"/>
    <mergeCell ref="A39:B39"/>
    <mergeCell ref="A40:B40"/>
    <mergeCell ref="L27:Q27"/>
    <mergeCell ref="U27:V27"/>
    <mergeCell ref="AA27:AC27"/>
    <mergeCell ref="C28:D28"/>
    <mergeCell ref="I28:K28"/>
    <mergeCell ref="L28:M28"/>
    <mergeCell ref="E27:H27"/>
    <mergeCell ref="E28:H28"/>
    <mergeCell ref="AA28:AC28"/>
    <mergeCell ref="C29:D29"/>
    <mergeCell ref="I29:K29"/>
    <mergeCell ref="R29:T29"/>
    <mergeCell ref="R28:T28"/>
    <mergeCell ref="U28:V28"/>
    <mergeCell ref="U29:V29"/>
    <mergeCell ref="E29:H29"/>
    <mergeCell ref="A37:B37"/>
    <mergeCell ref="A38:B38"/>
    <mergeCell ref="AA29:AC29"/>
    <mergeCell ref="W29:Z29"/>
    <mergeCell ref="L29:Q29"/>
    <mergeCell ref="G30:H30"/>
    <mergeCell ref="I30:K30"/>
    <mergeCell ref="L30:M30"/>
    <mergeCell ref="U30:X30"/>
    <mergeCell ref="AA30:AC30"/>
    <mergeCell ref="N30:O30"/>
    <mergeCell ref="P30:Q30"/>
    <mergeCell ref="R30:T30"/>
    <mergeCell ref="Y30:Z30"/>
    <mergeCell ref="C30:D30"/>
    <mergeCell ref="A36:B36"/>
    <mergeCell ref="C36:K36"/>
    <mergeCell ref="L36:T36"/>
    <mergeCell ref="U36:AC36"/>
    <mergeCell ref="C31:D31"/>
    <mergeCell ref="E31:F31"/>
    <mergeCell ref="G31:H31"/>
    <mergeCell ref="I31:K31"/>
    <mergeCell ref="C32:K32"/>
    <mergeCell ref="A31:B31"/>
    <mergeCell ref="N31:O31"/>
    <mergeCell ref="P31:Q31"/>
    <mergeCell ref="R31:T31"/>
    <mergeCell ref="L32:T32"/>
    <mergeCell ref="L31:M31"/>
    <mergeCell ref="U31:V31"/>
    <mergeCell ref="W31:X31"/>
    <mergeCell ref="Y31:Z31"/>
    <mergeCell ref="A34:B35"/>
    <mergeCell ref="C34:AC34"/>
    <mergeCell ref="C35:K35"/>
    <mergeCell ref="L35:T35"/>
    <mergeCell ref="U35:AC35"/>
    <mergeCell ref="AA37:AC37"/>
    <mergeCell ref="I37:K37"/>
    <mergeCell ref="R37:T37"/>
    <mergeCell ref="W37:X37"/>
    <mergeCell ref="A30:B30"/>
    <mergeCell ref="A29:B29"/>
    <mergeCell ref="C42:K45"/>
    <mergeCell ref="L42:T45"/>
    <mergeCell ref="L39:T39"/>
    <mergeCell ref="U39:AC39"/>
    <mergeCell ref="C40:K40"/>
    <mergeCell ref="L40:T40"/>
    <mergeCell ref="U40:AC40"/>
    <mergeCell ref="U42:AC43"/>
    <mergeCell ref="U44:AC45"/>
    <mergeCell ref="C41:K41"/>
    <mergeCell ref="L41:T41"/>
    <mergeCell ref="U41:AC41"/>
    <mergeCell ref="L38:T38"/>
    <mergeCell ref="U38:AC38"/>
    <mergeCell ref="I38:K38"/>
    <mergeCell ref="I39:K39"/>
    <mergeCell ref="AA31:AC31"/>
    <mergeCell ref="U32:AC32"/>
    <mergeCell ref="A28:B28"/>
    <mergeCell ref="A27:B27"/>
    <mergeCell ref="A26:B26"/>
    <mergeCell ref="A23:AC23"/>
    <mergeCell ref="C24:K24"/>
    <mergeCell ref="L24:T24"/>
    <mergeCell ref="U24:AC24"/>
    <mergeCell ref="C25:H25"/>
    <mergeCell ref="I25:K25"/>
    <mergeCell ref="L25:Q25"/>
    <mergeCell ref="R25:T25"/>
    <mergeCell ref="U25:Z25"/>
    <mergeCell ref="AA25:AC25"/>
    <mergeCell ref="N28:Q28"/>
    <mergeCell ref="W27:Z27"/>
    <mergeCell ref="W28:Z28"/>
    <mergeCell ref="A20:P20"/>
    <mergeCell ref="Q20:AC20"/>
    <mergeCell ref="A21:P21"/>
    <mergeCell ref="Q21:AC21"/>
    <mergeCell ref="T13:AC13"/>
    <mergeCell ref="A14:P14"/>
    <mergeCell ref="Q14:AC14"/>
    <mergeCell ref="A17:P17"/>
    <mergeCell ref="Q17:AC17"/>
    <mergeCell ref="A12:A13"/>
    <mergeCell ref="B12:J13"/>
    <mergeCell ref="K12:K13"/>
    <mergeCell ref="L12:L13"/>
    <mergeCell ref="M12:M13"/>
    <mergeCell ref="N12:S13"/>
    <mergeCell ref="A10:A11"/>
    <mergeCell ref="B10:J11"/>
    <mergeCell ref="K10:K11"/>
    <mergeCell ref="L10:L11"/>
    <mergeCell ref="M10:M11"/>
    <mergeCell ref="N10:S11"/>
    <mergeCell ref="A8:A9"/>
    <mergeCell ref="B8:J9"/>
    <mergeCell ref="K8:K9"/>
    <mergeCell ref="L8:L9"/>
    <mergeCell ref="M8:M9"/>
    <mergeCell ref="N8:S9"/>
    <mergeCell ref="A6:A7"/>
    <mergeCell ref="B6:J7"/>
    <mergeCell ref="K6:K7"/>
    <mergeCell ref="L6:L7"/>
    <mergeCell ref="M6:M7"/>
    <mergeCell ref="N6:S7"/>
    <mergeCell ref="A1:A2"/>
    <mergeCell ref="B2:M2"/>
    <mergeCell ref="N3:S3"/>
    <mergeCell ref="A4:A5"/>
    <mergeCell ref="B4:J5"/>
    <mergeCell ref="K4:K5"/>
    <mergeCell ref="L4:L5"/>
    <mergeCell ref="M4:M5"/>
    <mergeCell ref="N4:S5"/>
  </mergeCell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AC45"/>
  <sheetViews>
    <sheetView zoomScale="85" zoomScaleNormal="85" workbookViewId="0">
      <pane ySplit="2" topLeftCell="A27" activePane="bottomLeft" state="frozen"/>
      <selection pane="bottomLeft" activeCell="A28" sqref="A28:B28"/>
    </sheetView>
  </sheetViews>
  <sheetFormatPr baseColWidth="10" defaultColWidth="11.42578125" defaultRowHeight="15" x14ac:dyDescent="0.25"/>
  <cols>
    <col min="1" max="1" width="12.5703125" style="483" customWidth="1"/>
    <col min="2" max="2" width="12" style="483" customWidth="1"/>
    <col min="3" max="3" width="6.5703125" style="483" customWidth="1"/>
    <col min="4" max="4" width="18" style="483" customWidth="1"/>
    <col min="5" max="5" width="6.5703125" style="483" customWidth="1"/>
    <col min="6" max="6" width="15.42578125" style="483" customWidth="1"/>
    <col min="7" max="7" width="6.5703125" style="483" customWidth="1"/>
    <col min="8" max="8" width="13.7109375" style="483" customWidth="1"/>
    <col min="9" max="10" width="6.5703125" style="483" customWidth="1"/>
    <col min="11" max="11" width="18.5703125" style="483" customWidth="1"/>
    <col min="12" max="12" width="7.5703125" style="483" customWidth="1"/>
    <col min="13" max="13" width="14.140625" style="483" customWidth="1"/>
    <col min="14" max="14" width="8.28515625" style="483" customWidth="1"/>
    <col min="15" max="15" width="9.140625" style="483" customWidth="1"/>
    <col min="16" max="16" width="8.28515625" style="483" customWidth="1"/>
    <col min="17" max="17" width="14.42578125" style="483" customWidth="1"/>
    <col min="18" max="19" width="8.28515625" style="483" customWidth="1"/>
    <col min="20" max="20" width="5.42578125" style="483" customWidth="1"/>
    <col min="21" max="21" width="8.5703125" style="483" customWidth="1"/>
    <col min="22" max="22" width="7.42578125" style="483" customWidth="1"/>
    <col min="23" max="23" width="23.42578125" style="483" customWidth="1"/>
    <col min="24" max="24" width="17.42578125" style="483" customWidth="1"/>
    <col min="25" max="25" width="15.140625" style="483" customWidth="1"/>
    <col min="26" max="26" width="12.42578125" style="483" customWidth="1"/>
    <col min="27" max="28" width="8.5703125" style="483" customWidth="1"/>
    <col min="29" max="29" width="6.28515625" style="483" customWidth="1"/>
    <col min="30" max="35" width="4.7109375" style="483" customWidth="1"/>
    <col min="36" max="16384" width="11.42578125" style="483"/>
  </cols>
  <sheetData>
    <row r="1" spans="1:29" ht="18" customHeight="1" x14ac:dyDescent="0.25">
      <c r="A1" s="815" t="s">
        <v>2</v>
      </c>
      <c r="B1" s="496" t="s">
        <v>31</v>
      </c>
      <c r="C1" s="497"/>
      <c r="D1" s="497"/>
      <c r="E1" s="497"/>
      <c r="F1" s="497"/>
      <c r="G1" s="497"/>
      <c r="H1" s="497"/>
      <c r="I1" s="497"/>
      <c r="J1" s="497"/>
      <c r="K1" s="497"/>
      <c r="L1" s="497"/>
      <c r="M1" s="498"/>
      <c r="N1" s="499" t="s">
        <v>59</v>
      </c>
      <c r="O1" s="500"/>
      <c r="P1" s="500"/>
      <c r="Q1" s="501"/>
      <c r="R1" s="501"/>
      <c r="S1" s="501"/>
      <c r="T1" s="491"/>
      <c r="U1" s="491"/>
      <c r="V1" s="491"/>
      <c r="W1" s="491"/>
      <c r="X1" s="491"/>
      <c r="Y1" s="491"/>
      <c r="Z1" s="491"/>
      <c r="AA1" s="491"/>
      <c r="AB1" s="492"/>
      <c r="AC1" s="492"/>
    </row>
    <row r="2" spans="1:29" ht="20.25" customHeight="1" thickBot="1" x14ac:dyDescent="0.3">
      <c r="A2" s="816"/>
      <c r="B2" s="817" t="str">
        <f>INDEX(Problématiques_compétences!$A$3:$D$174,QUOTIENT(MATCH(A1,Problématiques_compétences!$D$3:$D$174,0)-2,12)*12+2,1)</f>
        <v>2) Assister l'homme</v>
      </c>
      <c r="C2" s="818"/>
      <c r="D2" s="818"/>
      <c r="E2" s="818"/>
      <c r="F2" s="818"/>
      <c r="G2" s="818"/>
      <c r="H2" s="818"/>
      <c r="I2" s="818"/>
      <c r="J2" s="818"/>
      <c r="K2" s="818"/>
      <c r="L2" s="818"/>
      <c r="M2" s="819"/>
      <c r="N2" s="502" t="str">
        <f>INDEX(Problématiques_compétences!$B$3:$D$174,MATCH(A1,Problématiques_compétences!$D$3:$D$174,0),1)</f>
        <v>P2_1 : Comment faciliter la mobilité ?</v>
      </c>
      <c r="O2" s="503"/>
      <c r="P2" s="503"/>
      <c r="Q2" s="504"/>
      <c r="R2" s="504"/>
      <c r="S2" s="504"/>
      <c r="T2" s="493"/>
      <c r="U2" s="493"/>
      <c r="V2" s="493"/>
      <c r="W2" s="493"/>
      <c r="X2" s="493"/>
      <c r="Y2" s="493"/>
      <c r="Z2" s="493"/>
      <c r="AA2" s="493"/>
      <c r="AB2" s="494"/>
      <c r="AC2" s="494"/>
    </row>
    <row r="3" spans="1:29" ht="15.75" customHeight="1" thickBot="1" x14ac:dyDescent="0.3">
      <c r="A3" s="505" t="s">
        <v>109</v>
      </c>
      <c r="B3" s="506"/>
      <c r="C3" s="506"/>
      <c r="D3" s="506"/>
      <c r="E3" s="507"/>
      <c r="F3" s="506"/>
      <c r="G3" s="506"/>
      <c r="H3" s="507"/>
      <c r="I3" s="506"/>
      <c r="J3" s="506"/>
      <c r="K3" s="508" t="s">
        <v>106</v>
      </c>
      <c r="L3" s="508" t="s">
        <v>107</v>
      </c>
      <c r="M3" s="508" t="s">
        <v>219</v>
      </c>
      <c r="N3" s="1022" t="s">
        <v>58</v>
      </c>
      <c r="O3" s="1022"/>
      <c r="P3" s="1022"/>
      <c r="Q3" s="1022"/>
      <c r="R3" s="1022"/>
      <c r="S3" s="1023"/>
      <c r="T3" s="509" t="s">
        <v>630</v>
      </c>
      <c r="U3" s="510"/>
      <c r="V3" s="510"/>
      <c r="W3" s="510"/>
      <c r="X3" s="510"/>
      <c r="Y3" s="510"/>
      <c r="Z3" s="510"/>
      <c r="AA3" s="510"/>
      <c r="AB3" s="511"/>
      <c r="AC3" s="512"/>
    </row>
    <row r="4" spans="1:29" ht="57" customHeight="1" x14ac:dyDescent="0.25">
      <c r="A4" s="1039" t="str">
        <f t="array" aca="1" ref="A4" ca="1">IFERROR(INDEX(Problématiques_compétences!$F$2:$BC$2,SMALL(IF(INDIRECT("Problématiques_compétences!F"&amp;MATCH($A$1,Problématiques_compétences!$D$1:$D$174,0)):INDIRECT("Problématiques_compétences!BC"&amp;MATCH($A$1,Problématiques_compétences!$D$1:$D$174,0))="x",COLUMN(Problématiques_compétences!$F$1:$BC$1)-5,""),ROW()-3)),"")</f>
        <v>CO2.1</v>
      </c>
      <c r="B4" s="1040" t="str">
        <f ca="1">IFERROR(INDEX(Compétences!$C$1:$D$51,MATCH(A4,Compétences!$C$1:$C$51,0),2),"")</f>
        <v>Décoder le cahier des charges d’un produit, participer, si besoin, à sa modification</v>
      </c>
      <c r="C4" s="1040"/>
      <c r="D4" s="1040"/>
      <c r="E4" s="1040"/>
      <c r="F4" s="1040"/>
      <c r="G4" s="1040"/>
      <c r="H4" s="1040"/>
      <c r="I4" s="1040"/>
      <c r="J4" s="1041"/>
      <c r="K4" s="1042" t="str">
        <f ca="1">INDEX(Compétences!C2:I51,MATCH(A4,Compétences!C2:C51,0),3)</f>
        <v>XX</v>
      </c>
      <c r="L4" s="1042">
        <f ca="1">INDEX(Compétences!C2:I51,MATCH(A4,Compétences!C2:C51,0),4)</f>
        <v>0</v>
      </c>
      <c r="M4" s="1042" t="str">
        <f ca="1">INDEX(Compétences!C2:I51,MATCH(A4,Compétences!C2:C51,0),5)</f>
        <v>XX</v>
      </c>
      <c r="N4" s="1035" t="str">
        <f ca="1">INDEX(Compétences!C2:I51,MATCH(A4,Compétences!C2:C51,0),7)</f>
        <v>1.1 La démarche de projet
1.2 Outils de l'ingénierie système </v>
      </c>
      <c r="O4" s="1035"/>
      <c r="P4" s="1035"/>
      <c r="Q4" s="1035"/>
      <c r="R4" s="1035"/>
      <c r="S4" s="1036"/>
      <c r="T4" s="1075" t="s">
        <v>1007</v>
      </c>
      <c r="U4" s="1084"/>
      <c r="V4" s="1084"/>
      <c r="W4" s="1084"/>
      <c r="X4" s="1084"/>
      <c r="Y4" s="1084"/>
      <c r="Z4" s="1084"/>
      <c r="AA4" s="1084"/>
      <c r="AB4" s="1084"/>
      <c r="AC4" s="1077"/>
    </row>
    <row r="5" spans="1:29" ht="32.25" customHeight="1" x14ac:dyDescent="0.25">
      <c r="A5" s="1030"/>
      <c r="B5" s="1033"/>
      <c r="C5" s="1033"/>
      <c r="D5" s="1033"/>
      <c r="E5" s="1033"/>
      <c r="F5" s="1033"/>
      <c r="G5" s="1033"/>
      <c r="H5" s="1033"/>
      <c r="I5" s="1033"/>
      <c r="J5" s="1034"/>
      <c r="K5" s="813"/>
      <c r="L5" s="813"/>
      <c r="M5" s="813"/>
      <c r="N5" s="1037"/>
      <c r="O5" s="1037"/>
      <c r="P5" s="1037"/>
      <c r="Q5" s="1037"/>
      <c r="R5" s="1037"/>
      <c r="S5" s="1038"/>
      <c r="T5" s="1078"/>
      <c r="U5" s="1079"/>
      <c r="V5" s="1079"/>
      <c r="W5" s="1079"/>
      <c r="X5" s="1079"/>
      <c r="Y5" s="1079"/>
      <c r="Z5" s="1079"/>
      <c r="AA5" s="1079"/>
      <c r="AB5" s="1079"/>
      <c r="AC5" s="1080"/>
    </row>
    <row r="6" spans="1:29" ht="43.5" customHeight="1" x14ac:dyDescent="0.25">
      <c r="A6" s="1029" t="str">
        <f t="array" aca="1" ref="A6" ca="1">IFERROR(INDEX(Problématiques_compétences!$F$2:$BC$2,SMALL(IF(INDIRECT("Problématiques_compétences!F"&amp;MATCH($A$1,Problématiques_compétences!$D$1:$D$174,0)):INDIRECT("Problématiques_compétences!BC"&amp;MATCH($A$1,Problématiques_compétences!$D$1:$D$174,0))="x",COLUMN(Problématiques_compétences!$F$1:$BC$1)-5,""),ROW()-4)),"")</f>
        <v>CO3.1</v>
      </c>
      <c r="B6" s="1031" t="str">
        <f ca="1">IFERROR(INDEX(Compétences!$C$1:$D$51,MATCH(A6,Compétences!$C$1:$C$51,0),2),"")</f>
        <v>Identifier et caractériser les fonctions et les constituants d’un produit ainsi que ses entrées/sorties</v>
      </c>
      <c r="C6" s="1031"/>
      <c r="D6" s="1031"/>
      <c r="E6" s="1031"/>
      <c r="F6" s="1031"/>
      <c r="G6" s="1031"/>
      <c r="H6" s="1031"/>
      <c r="I6" s="1031"/>
      <c r="J6" s="1032"/>
      <c r="K6" s="813">
        <f ca="1">INDEX(Compétences!C2:I51,MATCH(A6,Compétences!C2:C51,0),3)</f>
        <v>0</v>
      </c>
      <c r="L6" s="813" t="str">
        <f ca="1">INDEX(Compétences!C2:I51,MATCH(A6,Compétences!C2:C51,0),4)</f>
        <v>XX</v>
      </c>
      <c r="M6" s="813" t="str">
        <f ca="1">INDEX(Compétences!C2:I51,MATCH(A6,Compétences!C2:C51,0),5)</f>
        <v>XX</v>
      </c>
      <c r="N6" s="1035" t="str">
        <f ca="1">INDEX(Compétences!C2:I51,MATCH(A6,Compétences!C2:C51,0),7)</f>
        <v>1.2 Outils de l'ingénierie système
2 Approche fonctionnelle et structurelle
4.1 Outils de représentation du réel
4.3  Conception des produits
5 Solutions constructives</v>
      </c>
      <c r="O6" s="1035"/>
      <c r="P6" s="1035"/>
      <c r="Q6" s="1035"/>
      <c r="R6" s="1035"/>
      <c r="S6" s="1036"/>
      <c r="T6" s="1075"/>
      <c r="U6" s="1084"/>
      <c r="V6" s="1084"/>
      <c r="W6" s="1084"/>
      <c r="X6" s="1084"/>
      <c r="Y6" s="1084"/>
      <c r="Z6" s="1084"/>
      <c r="AA6" s="1084"/>
      <c r="AB6" s="1084"/>
      <c r="AC6" s="1077"/>
    </row>
    <row r="7" spans="1:29" ht="52.5" customHeight="1" x14ac:dyDescent="0.25">
      <c r="A7" s="1030"/>
      <c r="B7" s="1033"/>
      <c r="C7" s="1033"/>
      <c r="D7" s="1033"/>
      <c r="E7" s="1033"/>
      <c r="F7" s="1033"/>
      <c r="G7" s="1033"/>
      <c r="H7" s="1033"/>
      <c r="I7" s="1033"/>
      <c r="J7" s="1034"/>
      <c r="K7" s="813"/>
      <c r="L7" s="813"/>
      <c r="M7" s="813"/>
      <c r="N7" s="1037"/>
      <c r="O7" s="1037"/>
      <c r="P7" s="1037"/>
      <c r="Q7" s="1037"/>
      <c r="R7" s="1037"/>
      <c r="S7" s="1038"/>
      <c r="T7" s="1078"/>
      <c r="U7" s="1079"/>
      <c r="V7" s="1079"/>
      <c r="W7" s="1079"/>
      <c r="X7" s="1079"/>
      <c r="Y7" s="1079"/>
      <c r="Z7" s="1079"/>
      <c r="AA7" s="1079"/>
      <c r="AB7" s="1079"/>
      <c r="AC7" s="1080"/>
    </row>
    <row r="8" spans="1:29" ht="32.25" customHeight="1" x14ac:dyDescent="0.25">
      <c r="A8" s="1029" t="str">
        <f t="array" aca="1" ref="A8" ca="1">IFERROR(INDEX(Problématiques_compétences!$F$2:$BC$2,SMALL(IF(INDIRECT("Problématiques_compétences!F"&amp;MATCH($A$1,Problématiques_compétences!$D$1:$D$174,0)):INDIRECT("Problématiques_compétences!BC"&amp;MATCH($A$1,Problématiques_compétences!$D$1:$D$174,0))="x",COLUMN(Problématiques_compétences!$F$1:$BC$1)-5,""),ROW()-5)),"")</f>
        <v>CO3.2</v>
      </c>
      <c r="B8" s="1031" t="str">
        <f ca="1">IFERROR(INDEX(Compétences!$C$1:$D$51,MATCH(A8,Compétences!$C$1:$C$51,0),2),"")</f>
        <v xml:space="preserve">Identifier et caractériser l’agencement matériel et/ou logiciel d’un produit </v>
      </c>
      <c r="C8" s="1031"/>
      <c r="D8" s="1031"/>
      <c r="E8" s="1031"/>
      <c r="F8" s="1031"/>
      <c r="G8" s="1031"/>
      <c r="H8" s="1031"/>
      <c r="I8" s="1031"/>
      <c r="J8" s="1032"/>
      <c r="K8" s="813">
        <f ca="1">INDEX(Compétences!C2:I51,MATCH(A8,Compétences!C2:C51,0),3)</f>
        <v>0</v>
      </c>
      <c r="L8" s="813" t="str">
        <f ca="1">INDEX(Compétences!C2:I51,MATCH(A8,Compétences!C2:C51,0),4)</f>
        <v>XX</v>
      </c>
      <c r="M8" s="813" t="str">
        <f ca="1">INDEX(Compétences!C2:I51,MATCH(A8,Compétences!C2:C51,0),5)</f>
        <v>XX</v>
      </c>
      <c r="N8" s="1035" t="str">
        <f ca="1">INDEX(Compétences!C2:I51,MATCH(A8,Compétences!C2:C51,0),7)</f>
        <v>1.2 Outils de l'ingénierie système
2 Approche fonctionnelle et structurelle
4.1 Outils de représentation du réel
4.3  Conception des produits
5 Solutions constructives</v>
      </c>
      <c r="O8" s="1035"/>
      <c r="P8" s="1035"/>
      <c r="Q8" s="1035"/>
      <c r="R8" s="1035"/>
      <c r="S8" s="1036"/>
      <c r="T8" s="1075"/>
      <c r="U8" s="1084"/>
      <c r="V8" s="1084"/>
      <c r="W8" s="1084"/>
      <c r="X8" s="1084"/>
      <c r="Y8" s="1084"/>
      <c r="Z8" s="1084"/>
      <c r="AA8" s="1084"/>
      <c r="AB8" s="1084"/>
      <c r="AC8" s="1077"/>
    </row>
    <row r="9" spans="1:29" ht="45" customHeight="1" x14ac:dyDescent="0.25">
      <c r="A9" s="1030"/>
      <c r="B9" s="1033"/>
      <c r="C9" s="1033"/>
      <c r="D9" s="1033"/>
      <c r="E9" s="1033"/>
      <c r="F9" s="1033"/>
      <c r="G9" s="1033"/>
      <c r="H9" s="1033"/>
      <c r="I9" s="1033"/>
      <c r="J9" s="1034"/>
      <c r="K9" s="813"/>
      <c r="L9" s="813"/>
      <c r="M9" s="813"/>
      <c r="N9" s="1037"/>
      <c r="O9" s="1037"/>
      <c r="P9" s="1037"/>
      <c r="Q9" s="1037"/>
      <c r="R9" s="1037"/>
      <c r="S9" s="1038"/>
      <c r="T9" s="1078"/>
      <c r="U9" s="1079"/>
      <c r="V9" s="1079"/>
      <c r="W9" s="1079"/>
      <c r="X9" s="1079"/>
      <c r="Y9" s="1079"/>
      <c r="Z9" s="1079"/>
      <c r="AA9" s="1079"/>
      <c r="AB9" s="1079"/>
      <c r="AC9" s="1080"/>
    </row>
    <row r="10" spans="1:29" ht="32.25" customHeight="1" x14ac:dyDescent="0.25">
      <c r="A10" s="1029" t="str">
        <f t="array" aca="1" ref="A10" ca="1">IFERROR(INDEX(Problématiques_compétences!$F$2:$BC$2,SMALL(IF(INDIRECT("Problématiques_compétences!F"&amp;MATCH($A$1,Problématiques_compétences!$D$1:$D$174,0)):INDIRECT("Problématiques_compétences!BC"&amp;MATCH($A$1,Problématiques_compétences!$D$1:$D$174,0))="x",COLUMN(Problématiques_compétences!$F$1:$BC$1)-5,""),ROW()-6)),"")</f>
        <v>CO3.4</v>
      </c>
      <c r="B10" s="1031" t="str">
        <f ca="1">IFERROR(INDEX(Compétences!$C$1:$D$51,MATCH(A10,Compétences!$C$1:$C$51,0),2),"")</f>
        <v xml:space="preserve">Identifier et caractériser des solutions techniques </v>
      </c>
      <c r="C10" s="1031"/>
      <c r="D10" s="1031"/>
      <c r="E10" s="1031"/>
      <c r="F10" s="1031"/>
      <c r="G10" s="1031"/>
      <c r="H10" s="1031"/>
      <c r="I10" s="1031"/>
      <c r="J10" s="1032"/>
      <c r="K10" s="813" t="str">
        <f ca="1">INDEX(Compétences!C2:I51,MATCH(A10,Compétences!C2:C51,0),3)</f>
        <v>X</v>
      </c>
      <c r="L10" s="813" t="str">
        <f ca="1">INDEX(Compétences!C2:I51,MATCH(A10,Compétences!C2:C51,0),4)</f>
        <v>XX</v>
      </c>
      <c r="M10" s="813" t="str">
        <f ca="1">INDEX(Compétences!C2:I51,MATCH(A10,Compétences!C2:C51,0),5)</f>
        <v>XX</v>
      </c>
      <c r="N10" s="1035" t="str">
        <f ca="1">INDEX(Compétences!C2:I51,MATCH(A10,Compétences!C2:C51,0),7)</f>
        <v>1.2 Outils de l'ingénierie système
2 Approche fonctionnelle et structurelle
4.3  Conception des produits
5 Solutions constructives
6.2 Expérimentations et essais</v>
      </c>
      <c r="O10" s="1035"/>
      <c r="P10" s="1035"/>
      <c r="Q10" s="1035"/>
      <c r="R10" s="1035"/>
      <c r="S10" s="1036"/>
      <c r="T10" s="1075"/>
      <c r="U10" s="1084"/>
      <c r="V10" s="1084"/>
      <c r="W10" s="1084"/>
      <c r="X10" s="1084"/>
      <c r="Y10" s="1084"/>
      <c r="Z10" s="1084"/>
      <c r="AA10" s="1084"/>
      <c r="AB10" s="1084"/>
      <c r="AC10" s="1077"/>
    </row>
    <row r="11" spans="1:29" ht="44.25" customHeight="1" x14ac:dyDescent="0.25">
      <c r="A11" s="1030"/>
      <c r="B11" s="1033"/>
      <c r="C11" s="1033"/>
      <c r="D11" s="1033"/>
      <c r="E11" s="1033"/>
      <c r="F11" s="1033"/>
      <c r="G11" s="1033"/>
      <c r="H11" s="1033"/>
      <c r="I11" s="1033"/>
      <c r="J11" s="1034"/>
      <c r="K11" s="813"/>
      <c r="L11" s="813"/>
      <c r="M11" s="813"/>
      <c r="N11" s="1037"/>
      <c r="O11" s="1037"/>
      <c r="P11" s="1037"/>
      <c r="Q11" s="1037"/>
      <c r="R11" s="1037"/>
      <c r="S11" s="1038"/>
      <c r="T11" s="427"/>
      <c r="U11" s="518"/>
      <c r="V11" s="518"/>
      <c r="W11" s="518"/>
      <c r="X11" s="518"/>
      <c r="Y11" s="518"/>
      <c r="Z11" s="518"/>
      <c r="AA11" s="518"/>
      <c r="AB11" s="518"/>
      <c r="AC11" s="428"/>
    </row>
    <row r="12" spans="1:29" ht="32.25" customHeight="1" x14ac:dyDescent="0.25">
      <c r="A12" s="1046" t="str">
        <f t="array" aca="1" ref="A12" ca="1">IFERROR(INDEX(Problématiques_compétences!$F$2:$BC$2,SMALL(IF(INDIRECT("Problématiques_compétences!F"&amp;MATCH($A$1,Problématiques_compétences!$D$1:$D$174,0)):INDIRECT("Problématiques_compétences!BC"&amp;MATCH($A$1,Problématiques_compétences!$D$1:$D$174,0))="x",COLUMN(Problématiques_compétences!$F$1:$BC$1)-5,""),ROW()-7)),"")</f>
        <v>CO5.5</v>
      </c>
      <c r="B12" s="1048" t="str">
        <f ca="1">IFERROR(INDEX(Compétences!$C$1:$D$51,MATCH(A12,Compétences!$C$1:$C$51,0),2),"")</f>
        <v>Proposer des solutions à un problème technique identifié en participant à des démarches de créativité, choisir et justifier la solution retenue</v>
      </c>
      <c r="C12" s="1048"/>
      <c r="D12" s="1048"/>
      <c r="E12" s="1048"/>
      <c r="F12" s="1048"/>
      <c r="G12" s="1048"/>
      <c r="H12" s="1048"/>
      <c r="I12" s="1048"/>
      <c r="J12" s="1049"/>
      <c r="K12" s="1052" t="str">
        <f ca="1">INDEX(Compétences!C2:I51,MATCH(A12,Compétences!C2:C51,0),3)</f>
        <v>XX</v>
      </c>
      <c r="L12" s="1052" t="str">
        <f ca="1">INDEX(Compétences!C2:I51,MATCH(A12,Compétences!C2:C51,0),4)</f>
        <v>X</v>
      </c>
      <c r="M12" s="1052" t="str">
        <f ca="1">INDEX(Compétences!C2:I51,MATCH(B12,Compétences!D2:D51,0),5)</f>
        <v>XX</v>
      </c>
      <c r="N12" s="1054" t="str">
        <f ca="1">INDEX(Compétences!C2:I51,MATCH(A12,Compétences!C2:C51,0),7)</f>
        <v>1.1 La démarche de projet
1.3 Compétitivité des produits
1.4 Créativité et innovation technologique
4.2 Démarches de conception
4.3  Conception des produits
5  Solutions constructives
6.2 Expérimentations et essais</v>
      </c>
      <c r="O12" s="1054"/>
      <c r="P12" s="1054"/>
      <c r="Q12" s="1054"/>
      <c r="R12" s="1054"/>
      <c r="S12" s="1055"/>
      <c r="T12" s="1081" t="s">
        <v>1008</v>
      </c>
      <c r="U12" s="1082"/>
      <c r="V12" s="1082"/>
      <c r="W12" s="1082"/>
      <c r="X12" s="1082"/>
      <c r="Y12" s="1082"/>
      <c r="Z12" s="1082"/>
      <c r="AA12" s="1082"/>
      <c r="AB12" s="1082"/>
      <c r="AC12" s="1083"/>
    </row>
    <row r="13" spans="1:29" ht="170.25" customHeight="1" thickBot="1" x14ac:dyDescent="0.3">
      <c r="A13" s="1047"/>
      <c r="B13" s="1050"/>
      <c r="C13" s="1050"/>
      <c r="D13" s="1050"/>
      <c r="E13" s="1050"/>
      <c r="F13" s="1050"/>
      <c r="G13" s="1050"/>
      <c r="H13" s="1050"/>
      <c r="I13" s="1050"/>
      <c r="J13" s="1051"/>
      <c r="K13" s="1053"/>
      <c r="L13" s="1053"/>
      <c r="M13" s="1053"/>
      <c r="N13" s="1056"/>
      <c r="O13" s="1056"/>
      <c r="P13" s="1056"/>
      <c r="Q13" s="1056"/>
      <c r="R13" s="1056"/>
      <c r="S13" s="1057"/>
      <c r="T13" s="1043"/>
      <c r="U13" s="1044"/>
      <c r="V13" s="1044"/>
      <c r="W13" s="1044"/>
      <c r="X13" s="1044"/>
      <c r="Y13" s="1044"/>
      <c r="Z13" s="1044"/>
      <c r="AA13" s="1044"/>
      <c r="AB13" s="1044"/>
      <c r="AC13" s="1045"/>
    </row>
    <row r="14" spans="1:29" ht="16.5" customHeight="1" x14ac:dyDescent="0.25">
      <c r="A14" s="868" t="s">
        <v>33</v>
      </c>
      <c r="B14" s="869"/>
      <c r="C14" s="869"/>
      <c r="D14" s="869"/>
      <c r="E14" s="869"/>
      <c r="F14" s="869"/>
      <c r="G14" s="869"/>
      <c r="H14" s="869"/>
      <c r="I14" s="869"/>
      <c r="J14" s="869"/>
      <c r="K14" s="869"/>
      <c r="L14" s="869"/>
      <c r="M14" s="869"/>
      <c r="N14" s="869"/>
      <c r="O14" s="869"/>
      <c r="P14" s="870"/>
      <c r="Q14" s="871" t="s">
        <v>34</v>
      </c>
      <c r="R14" s="872"/>
      <c r="S14" s="872"/>
      <c r="T14" s="872"/>
      <c r="U14" s="872"/>
      <c r="V14" s="872"/>
      <c r="W14" s="872"/>
      <c r="X14" s="872"/>
      <c r="Y14" s="872"/>
      <c r="Z14" s="872"/>
      <c r="AA14" s="872"/>
      <c r="AB14" s="872"/>
      <c r="AC14" s="873"/>
    </row>
    <row r="15" spans="1:29" ht="30.75" customHeight="1" x14ac:dyDescent="0.25">
      <c r="A15" s="874" t="s">
        <v>1009</v>
      </c>
      <c r="B15" s="875"/>
      <c r="C15" s="875"/>
      <c r="D15" s="875"/>
      <c r="E15" s="875"/>
      <c r="F15" s="875"/>
      <c r="G15" s="875"/>
      <c r="H15" s="875"/>
      <c r="I15" s="875"/>
      <c r="J15" s="875"/>
      <c r="K15" s="875"/>
      <c r="L15" s="875"/>
      <c r="M15" s="875"/>
      <c r="N15" s="875"/>
      <c r="O15" s="875"/>
      <c r="P15" s="876"/>
      <c r="Q15" s="851" t="s">
        <v>1010</v>
      </c>
      <c r="R15" s="852"/>
      <c r="S15" s="852"/>
      <c r="T15" s="852"/>
      <c r="U15" s="852"/>
      <c r="V15" s="852"/>
      <c r="W15" s="852"/>
      <c r="X15" s="852"/>
      <c r="Y15" s="852"/>
      <c r="Z15" s="852"/>
      <c r="AA15" s="852"/>
      <c r="AB15" s="852"/>
      <c r="AC15" s="853"/>
    </row>
    <row r="16" spans="1:29" ht="30.75" customHeight="1" x14ac:dyDescent="0.25">
      <c r="A16" s="877"/>
      <c r="B16" s="878"/>
      <c r="C16" s="878"/>
      <c r="D16" s="878"/>
      <c r="E16" s="878"/>
      <c r="F16" s="878"/>
      <c r="G16" s="878"/>
      <c r="H16" s="878"/>
      <c r="I16" s="878"/>
      <c r="J16" s="878"/>
      <c r="K16" s="878"/>
      <c r="L16" s="878"/>
      <c r="M16" s="878"/>
      <c r="N16" s="878"/>
      <c r="O16" s="878"/>
      <c r="P16" s="879"/>
      <c r="Q16" s="880"/>
      <c r="R16" s="881"/>
      <c r="S16" s="881"/>
      <c r="T16" s="881"/>
      <c r="U16" s="881"/>
      <c r="V16" s="881"/>
      <c r="W16" s="881"/>
      <c r="X16" s="881"/>
      <c r="Y16" s="881"/>
      <c r="Z16" s="881"/>
      <c r="AA16" s="881"/>
      <c r="AB16" s="881"/>
      <c r="AC16" s="882"/>
    </row>
    <row r="17" spans="1:29" ht="16.5" customHeight="1" x14ac:dyDescent="0.25">
      <c r="A17" s="883" t="s">
        <v>60</v>
      </c>
      <c r="B17" s="884"/>
      <c r="C17" s="884"/>
      <c r="D17" s="884"/>
      <c r="E17" s="884"/>
      <c r="F17" s="884"/>
      <c r="G17" s="884"/>
      <c r="H17" s="884"/>
      <c r="I17" s="884"/>
      <c r="J17" s="884"/>
      <c r="K17" s="884"/>
      <c r="L17" s="884"/>
      <c r="M17" s="884"/>
      <c r="N17" s="884"/>
      <c r="O17" s="884"/>
      <c r="P17" s="885"/>
      <c r="Q17" s="886" t="s">
        <v>61</v>
      </c>
      <c r="R17" s="887"/>
      <c r="S17" s="887"/>
      <c r="T17" s="887"/>
      <c r="U17" s="887"/>
      <c r="V17" s="887"/>
      <c r="W17" s="887"/>
      <c r="X17" s="887"/>
      <c r="Y17" s="887"/>
      <c r="Z17" s="887"/>
      <c r="AA17" s="887"/>
      <c r="AB17" s="887"/>
      <c r="AC17" s="888"/>
    </row>
    <row r="18" spans="1:29" ht="30" customHeight="1" x14ac:dyDescent="0.25">
      <c r="A18" s="851" t="s">
        <v>1011</v>
      </c>
      <c r="B18" s="852"/>
      <c r="C18" s="852"/>
      <c r="D18" s="852"/>
      <c r="E18" s="852"/>
      <c r="F18" s="852"/>
      <c r="G18" s="852"/>
      <c r="H18" s="852"/>
      <c r="I18" s="852"/>
      <c r="J18" s="852"/>
      <c r="K18" s="852"/>
      <c r="L18" s="852"/>
      <c r="M18" s="852"/>
      <c r="N18" s="852"/>
      <c r="O18" s="852"/>
      <c r="P18" s="853"/>
      <c r="Q18" s="851"/>
      <c r="R18" s="852"/>
      <c r="S18" s="852"/>
      <c r="T18" s="852"/>
      <c r="U18" s="852"/>
      <c r="V18" s="852"/>
      <c r="W18" s="852"/>
      <c r="X18" s="852"/>
      <c r="Y18" s="852"/>
      <c r="Z18" s="852"/>
      <c r="AA18" s="852"/>
      <c r="AB18" s="852"/>
      <c r="AC18" s="853"/>
    </row>
    <row r="19" spans="1:29" ht="30" customHeight="1" thickBot="1" x14ac:dyDescent="0.3">
      <c r="A19" s="854"/>
      <c r="B19" s="855"/>
      <c r="C19" s="855"/>
      <c r="D19" s="855"/>
      <c r="E19" s="855"/>
      <c r="F19" s="855"/>
      <c r="G19" s="855"/>
      <c r="H19" s="855"/>
      <c r="I19" s="855"/>
      <c r="J19" s="855"/>
      <c r="K19" s="855"/>
      <c r="L19" s="855"/>
      <c r="M19" s="855"/>
      <c r="N19" s="855"/>
      <c r="O19" s="855"/>
      <c r="P19" s="856"/>
      <c r="Q19" s="854"/>
      <c r="R19" s="855"/>
      <c r="S19" s="855"/>
      <c r="T19" s="855"/>
      <c r="U19" s="855"/>
      <c r="V19" s="855"/>
      <c r="W19" s="855"/>
      <c r="X19" s="855"/>
      <c r="Y19" s="855"/>
      <c r="Z19" s="855"/>
      <c r="AA19" s="855"/>
      <c r="AB19" s="855"/>
      <c r="AC19" s="856"/>
    </row>
    <row r="20" spans="1:29" ht="16.5" customHeight="1" x14ac:dyDescent="0.25">
      <c r="A20" s="857" t="s">
        <v>749</v>
      </c>
      <c r="B20" s="858"/>
      <c r="C20" s="858"/>
      <c r="D20" s="858"/>
      <c r="E20" s="858"/>
      <c r="F20" s="858"/>
      <c r="G20" s="858"/>
      <c r="H20" s="858"/>
      <c r="I20" s="858"/>
      <c r="J20" s="858"/>
      <c r="K20" s="858"/>
      <c r="L20" s="858"/>
      <c r="M20" s="858"/>
      <c r="N20" s="858"/>
      <c r="O20" s="858"/>
      <c r="P20" s="859"/>
      <c r="Q20" s="860" t="s">
        <v>110</v>
      </c>
      <c r="R20" s="861"/>
      <c r="S20" s="861"/>
      <c r="T20" s="861"/>
      <c r="U20" s="861"/>
      <c r="V20" s="861"/>
      <c r="W20" s="861"/>
      <c r="X20" s="861"/>
      <c r="Y20" s="861"/>
      <c r="Z20" s="861"/>
      <c r="AA20" s="861"/>
      <c r="AB20" s="861"/>
      <c r="AC20" s="862"/>
    </row>
    <row r="21" spans="1:29" ht="84.75" customHeight="1" thickBot="1" x14ac:dyDescent="0.3">
      <c r="A21" s="854" t="s">
        <v>1012</v>
      </c>
      <c r="B21" s="863"/>
      <c r="C21" s="863"/>
      <c r="D21" s="863"/>
      <c r="E21" s="863"/>
      <c r="F21" s="863"/>
      <c r="G21" s="863"/>
      <c r="H21" s="863"/>
      <c r="I21" s="863"/>
      <c r="J21" s="863"/>
      <c r="K21" s="863"/>
      <c r="L21" s="863"/>
      <c r="M21" s="863"/>
      <c r="N21" s="863"/>
      <c r="O21" s="863"/>
      <c r="P21" s="864"/>
      <c r="Q21" s="865"/>
      <c r="R21" s="866"/>
      <c r="S21" s="866"/>
      <c r="T21" s="866"/>
      <c r="U21" s="866"/>
      <c r="V21" s="866"/>
      <c r="W21" s="866"/>
      <c r="X21" s="866"/>
      <c r="Y21" s="866"/>
      <c r="Z21" s="866"/>
      <c r="AA21" s="866"/>
      <c r="AB21" s="866"/>
      <c r="AC21" s="867"/>
    </row>
    <row r="22" spans="1:29" x14ac:dyDescent="0.25">
      <c r="A22" s="488"/>
      <c r="B22" s="487"/>
      <c r="C22" s="487"/>
      <c r="D22" s="487"/>
      <c r="E22" s="487"/>
      <c r="F22" s="487"/>
      <c r="G22" s="487"/>
      <c r="H22" s="486"/>
      <c r="I22" s="486"/>
      <c r="J22" s="486"/>
      <c r="K22" s="489"/>
      <c r="L22" s="489"/>
      <c r="M22" s="489"/>
      <c r="N22" s="489"/>
      <c r="O22" s="489"/>
      <c r="P22" s="489"/>
      <c r="Q22" s="490"/>
      <c r="R22" s="490"/>
      <c r="S22" s="490"/>
      <c r="T22" s="490"/>
      <c r="U22" s="490"/>
      <c r="V22" s="490"/>
      <c r="W22" s="490"/>
      <c r="X22" s="490"/>
      <c r="Y22" s="490"/>
      <c r="Z22" s="490"/>
      <c r="AA22" s="490"/>
      <c r="AB22" s="490"/>
      <c r="AC22" s="490"/>
    </row>
    <row r="23" spans="1:29" ht="15.75" x14ac:dyDescent="0.25">
      <c r="A23" s="1060" t="s">
        <v>35</v>
      </c>
      <c r="B23" s="1060"/>
      <c r="C23" s="1060"/>
      <c r="D23" s="1060"/>
      <c r="E23" s="1060"/>
      <c r="F23" s="1060"/>
      <c r="G23" s="1060"/>
      <c r="H23" s="1060"/>
      <c r="I23" s="1060"/>
      <c r="J23" s="1060"/>
      <c r="K23" s="1060"/>
      <c r="L23" s="1060"/>
      <c r="M23" s="1060"/>
      <c r="N23" s="1060"/>
      <c r="O23" s="1060"/>
      <c r="P23" s="1060"/>
      <c r="Q23" s="1060"/>
      <c r="R23" s="1060"/>
      <c r="S23" s="1060"/>
      <c r="T23" s="1060"/>
      <c r="U23" s="1060"/>
      <c r="V23" s="1060"/>
      <c r="W23" s="1060"/>
      <c r="X23" s="1060"/>
      <c r="Y23" s="1060"/>
      <c r="Z23" s="1060"/>
      <c r="AA23" s="1060"/>
      <c r="AB23" s="1060"/>
      <c r="AC23" s="1060"/>
    </row>
    <row r="24" spans="1:29" x14ac:dyDescent="0.25">
      <c r="A24" s="513"/>
      <c r="B24" s="514"/>
      <c r="C24" s="901" t="s">
        <v>108</v>
      </c>
      <c r="D24" s="1061"/>
      <c r="E24" s="1061"/>
      <c r="F24" s="1061"/>
      <c r="G24" s="1061"/>
      <c r="H24" s="1061"/>
      <c r="I24" s="1061"/>
      <c r="J24" s="1061"/>
      <c r="K24" s="900"/>
      <c r="L24" s="1061" t="s">
        <v>111</v>
      </c>
      <c r="M24" s="1061"/>
      <c r="N24" s="1061"/>
      <c r="O24" s="1061"/>
      <c r="P24" s="1061"/>
      <c r="Q24" s="1061"/>
      <c r="R24" s="1061"/>
      <c r="S24" s="1061"/>
      <c r="T24" s="900"/>
      <c r="U24" s="901" t="s">
        <v>112</v>
      </c>
      <c r="V24" s="1061"/>
      <c r="W24" s="1061"/>
      <c r="X24" s="1061"/>
      <c r="Y24" s="1061"/>
      <c r="Z24" s="1061"/>
      <c r="AA24" s="1061"/>
      <c r="AB24" s="1061"/>
      <c r="AC24" s="900"/>
    </row>
    <row r="25" spans="1:29" x14ac:dyDescent="0.25">
      <c r="A25" s="513"/>
      <c r="B25" s="514"/>
      <c r="C25" s="901" t="s">
        <v>107</v>
      </c>
      <c r="D25" s="1061"/>
      <c r="E25" s="1061"/>
      <c r="F25" s="1061"/>
      <c r="G25" s="1061"/>
      <c r="H25" s="1061"/>
      <c r="I25" s="1061" t="s">
        <v>106</v>
      </c>
      <c r="J25" s="1061"/>
      <c r="K25" s="900"/>
      <c r="L25" s="901" t="s">
        <v>107</v>
      </c>
      <c r="M25" s="1061"/>
      <c r="N25" s="1061"/>
      <c r="O25" s="1061"/>
      <c r="P25" s="1061"/>
      <c r="Q25" s="1061"/>
      <c r="R25" s="1061" t="s">
        <v>106</v>
      </c>
      <c r="S25" s="1061"/>
      <c r="T25" s="900"/>
      <c r="U25" s="901" t="s">
        <v>107</v>
      </c>
      <c r="V25" s="1061"/>
      <c r="W25" s="1061"/>
      <c r="X25" s="1061"/>
      <c r="Y25" s="1061"/>
      <c r="Z25" s="1061"/>
      <c r="AA25" s="1061" t="s">
        <v>106</v>
      </c>
      <c r="AB25" s="1061"/>
      <c r="AC25" s="900"/>
    </row>
    <row r="26" spans="1:29" ht="33.75" customHeight="1" x14ac:dyDescent="0.25">
      <c r="A26" s="1058" t="s">
        <v>37</v>
      </c>
      <c r="B26" s="912"/>
      <c r="C26" s="1085" t="s">
        <v>1013</v>
      </c>
      <c r="D26" s="907"/>
      <c r="E26" s="907"/>
      <c r="F26" s="907"/>
      <c r="G26" s="907"/>
      <c r="H26" s="907"/>
      <c r="I26" s="913" t="s">
        <v>1014</v>
      </c>
      <c r="J26" s="913"/>
      <c r="K26" s="913"/>
      <c r="L26" s="1085" t="s">
        <v>1013</v>
      </c>
      <c r="M26" s="907"/>
      <c r="N26" s="907"/>
      <c r="O26" s="907"/>
      <c r="P26" s="907"/>
      <c r="Q26" s="907"/>
      <c r="R26" s="913" t="s">
        <v>1014</v>
      </c>
      <c r="S26" s="913"/>
      <c r="T26" s="913"/>
      <c r="U26" s="1085" t="s">
        <v>1013</v>
      </c>
      <c r="V26" s="907"/>
      <c r="W26" s="907"/>
      <c r="X26" s="907"/>
      <c r="Y26" s="907"/>
      <c r="Z26" s="907"/>
      <c r="AA26" s="1085" t="s">
        <v>1015</v>
      </c>
      <c r="AB26" s="907"/>
      <c r="AC26" s="907"/>
    </row>
    <row r="27" spans="1:29" ht="173.25" customHeight="1" x14ac:dyDescent="0.25">
      <c r="A27" s="1058" t="s">
        <v>1171</v>
      </c>
      <c r="B27" s="1059"/>
      <c r="C27" s="907" t="s">
        <v>1038</v>
      </c>
      <c r="D27" s="907"/>
      <c r="E27" s="907"/>
      <c r="F27" s="907"/>
      <c r="G27" s="907"/>
      <c r="H27" s="907"/>
      <c r="I27" s="907" t="s">
        <v>1016</v>
      </c>
      <c r="J27" s="907"/>
      <c r="K27" s="907"/>
      <c r="L27" s="907" t="s">
        <v>1038</v>
      </c>
      <c r="M27" s="907"/>
      <c r="N27" s="907"/>
      <c r="O27" s="907"/>
      <c r="P27" s="907"/>
      <c r="Q27" s="907"/>
      <c r="R27" s="907" t="s">
        <v>1017</v>
      </c>
      <c r="S27" s="907"/>
      <c r="T27" s="907"/>
      <c r="U27" s="907" t="s">
        <v>1044</v>
      </c>
      <c r="V27" s="907"/>
      <c r="W27" s="907"/>
      <c r="X27" s="907"/>
      <c r="Y27" s="907"/>
      <c r="Z27" s="907"/>
      <c r="AA27" s="907" t="s">
        <v>1018</v>
      </c>
      <c r="AB27" s="907"/>
      <c r="AC27" s="907"/>
    </row>
    <row r="28" spans="1:29" ht="54" customHeight="1" x14ac:dyDescent="0.25">
      <c r="A28" s="1058" t="s">
        <v>39</v>
      </c>
      <c r="B28" s="1059"/>
      <c r="C28" s="907" t="s">
        <v>1039</v>
      </c>
      <c r="D28" s="907"/>
      <c r="E28" s="907"/>
      <c r="F28" s="907"/>
      <c r="G28" s="907"/>
      <c r="H28" s="907"/>
      <c r="I28" s="907" t="s">
        <v>1037</v>
      </c>
      <c r="J28" s="907"/>
      <c r="K28" s="907"/>
      <c r="L28" s="907" t="s">
        <v>1040</v>
      </c>
      <c r="M28" s="907"/>
      <c r="N28" s="907"/>
      <c r="O28" s="907"/>
      <c r="P28" s="907"/>
      <c r="Q28" s="907"/>
      <c r="R28" s="907" t="s">
        <v>1043</v>
      </c>
      <c r="S28" s="907"/>
      <c r="T28" s="907"/>
      <c r="U28" s="907" t="s">
        <v>1045</v>
      </c>
      <c r="V28" s="907"/>
      <c r="W28" s="907"/>
      <c r="X28" s="907"/>
      <c r="Y28" s="907"/>
      <c r="Z28" s="907"/>
      <c r="AA28" s="913" t="s">
        <v>1046</v>
      </c>
      <c r="AB28" s="913"/>
      <c r="AC28" s="913"/>
    </row>
    <row r="29" spans="1:29" ht="154.9" customHeight="1" x14ac:dyDescent="0.25">
      <c r="A29" s="1058" t="s">
        <v>38</v>
      </c>
      <c r="B29" s="1059"/>
      <c r="C29" s="907" t="s">
        <v>1047</v>
      </c>
      <c r="D29" s="907"/>
      <c r="E29" s="907" t="s">
        <v>1048</v>
      </c>
      <c r="F29" s="907"/>
      <c r="G29" s="907" t="s">
        <v>1049</v>
      </c>
      <c r="H29" s="907"/>
      <c r="I29" s="907"/>
      <c r="J29" s="907"/>
      <c r="K29" s="907"/>
      <c r="L29" s="907" t="s">
        <v>1051</v>
      </c>
      <c r="M29" s="907"/>
      <c r="N29" s="907"/>
      <c r="O29" s="907"/>
      <c r="P29" s="907"/>
      <c r="Q29" s="907"/>
      <c r="R29" s="907" t="s">
        <v>1052</v>
      </c>
      <c r="S29" s="907"/>
      <c r="T29" s="907"/>
      <c r="U29" s="907"/>
      <c r="V29" s="907"/>
      <c r="W29" s="522" t="s">
        <v>1053</v>
      </c>
      <c r="X29" s="519"/>
      <c r="Y29" s="519"/>
      <c r="Z29" s="519"/>
      <c r="AA29" s="907" t="s">
        <v>1050</v>
      </c>
      <c r="AB29" s="907"/>
      <c r="AC29" s="907"/>
    </row>
    <row r="30" spans="1:29" ht="84" customHeight="1" x14ac:dyDescent="0.25">
      <c r="A30" s="1058" t="s">
        <v>745</v>
      </c>
      <c r="B30" s="1059"/>
      <c r="C30" s="907" t="s">
        <v>1019</v>
      </c>
      <c r="D30" s="907"/>
      <c r="E30" s="907" t="s">
        <v>1020</v>
      </c>
      <c r="F30" s="907"/>
      <c r="G30" s="907"/>
      <c r="H30" s="907"/>
      <c r="I30" s="907" t="s">
        <v>1022</v>
      </c>
      <c r="J30" s="907"/>
      <c r="K30" s="907"/>
      <c r="L30" s="907" t="s">
        <v>1020</v>
      </c>
      <c r="M30" s="907"/>
      <c r="N30" s="907"/>
      <c r="O30" s="907"/>
      <c r="P30" s="907" t="s">
        <v>1021</v>
      </c>
      <c r="Q30" s="907"/>
      <c r="R30" s="907" t="s">
        <v>1042</v>
      </c>
      <c r="S30" s="907"/>
      <c r="T30" s="907"/>
      <c r="U30" s="679"/>
      <c r="V30" s="679"/>
      <c r="W30" s="520" t="s">
        <v>1021</v>
      </c>
      <c r="X30" s="520"/>
      <c r="Y30" s="520" t="s">
        <v>1023</v>
      </c>
      <c r="Z30" s="520"/>
      <c r="AA30" s="907"/>
      <c r="AB30" s="907"/>
      <c r="AC30" s="907"/>
    </row>
    <row r="31" spans="1:29" ht="64.5" customHeight="1" x14ac:dyDescent="0.25">
      <c r="A31" s="1071" t="s">
        <v>56</v>
      </c>
      <c r="B31" s="1072"/>
      <c r="C31" s="907" t="s">
        <v>1024</v>
      </c>
      <c r="D31" s="907"/>
      <c r="E31" s="907" t="s">
        <v>1025</v>
      </c>
      <c r="F31" s="907"/>
      <c r="G31" s="907" t="s">
        <v>1026</v>
      </c>
      <c r="H31" s="907"/>
      <c r="I31" s="907" t="s">
        <v>1028</v>
      </c>
      <c r="J31" s="907"/>
      <c r="K31" s="907"/>
      <c r="L31" s="907" t="s">
        <v>1025</v>
      </c>
      <c r="M31" s="907"/>
      <c r="N31" s="907" t="s">
        <v>1026</v>
      </c>
      <c r="O31" s="907"/>
      <c r="P31" s="907" t="s">
        <v>1041</v>
      </c>
      <c r="Q31" s="907"/>
      <c r="R31" s="907" t="s">
        <v>1029</v>
      </c>
      <c r="S31" s="907"/>
      <c r="T31" s="907"/>
      <c r="U31" s="907" t="s">
        <v>1030</v>
      </c>
      <c r="V31" s="907"/>
      <c r="W31" s="520" t="s">
        <v>1027</v>
      </c>
      <c r="X31" s="520" t="s">
        <v>1031</v>
      </c>
      <c r="Y31" s="520"/>
      <c r="Z31" s="520"/>
      <c r="AA31" s="907" t="s">
        <v>1032</v>
      </c>
      <c r="AB31" s="907"/>
      <c r="AC31" s="907"/>
    </row>
    <row r="32" spans="1:29" ht="36" customHeight="1" x14ac:dyDescent="0.25">
      <c r="A32" s="515" t="s">
        <v>113</v>
      </c>
      <c r="B32" s="515"/>
      <c r="C32" s="907" t="s">
        <v>1033</v>
      </c>
      <c r="D32" s="907"/>
      <c r="E32" s="907" t="s">
        <v>1033</v>
      </c>
      <c r="F32" s="907"/>
      <c r="G32" s="907" t="s">
        <v>1034</v>
      </c>
      <c r="H32" s="907"/>
      <c r="I32" s="907"/>
      <c r="J32" s="907"/>
      <c r="K32" s="907"/>
      <c r="L32" s="907" t="s">
        <v>1033</v>
      </c>
      <c r="M32" s="907"/>
      <c r="N32" s="907" t="s">
        <v>1034</v>
      </c>
      <c r="O32" s="907"/>
      <c r="P32" s="907" t="s">
        <v>1035</v>
      </c>
      <c r="Q32" s="907"/>
      <c r="R32" s="907" t="s">
        <v>1036</v>
      </c>
      <c r="S32" s="907"/>
      <c r="T32" s="907"/>
      <c r="U32" s="907" t="s">
        <v>1034</v>
      </c>
      <c r="V32" s="907"/>
      <c r="W32" s="520" t="s">
        <v>1035</v>
      </c>
      <c r="X32" s="520" t="s">
        <v>1033</v>
      </c>
      <c r="Y32" s="520" t="s">
        <v>1033</v>
      </c>
      <c r="Z32" s="520" t="s">
        <v>1033</v>
      </c>
      <c r="AA32" s="907" t="s">
        <v>1036</v>
      </c>
      <c r="AB32" s="907"/>
      <c r="AC32" s="907"/>
    </row>
    <row r="33" spans="1:29" ht="15.75" thickBot="1" x14ac:dyDescent="0.3">
      <c r="A33" s="495"/>
      <c r="B33" s="495"/>
    </row>
    <row r="34" spans="1:29" ht="15.75" x14ac:dyDescent="0.25">
      <c r="A34" s="926"/>
      <c r="B34" s="926"/>
      <c r="C34" s="927" t="s">
        <v>734</v>
      </c>
      <c r="D34" s="928"/>
      <c r="E34" s="928"/>
      <c r="F34" s="928"/>
      <c r="G34" s="928"/>
      <c r="H34" s="928"/>
      <c r="I34" s="928"/>
      <c r="J34" s="928"/>
      <c r="K34" s="928"/>
      <c r="L34" s="928"/>
      <c r="M34" s="928"/>
      <c r="N34" s="928"/>
      <c r="O34" s="928"/>
      <c r="P34" s="928"/>
      <c r="Q34" s="928"/>
      <c r="R34" s="928"/>
      <c r="S34" s="928"/>
      <c r="T34" s="928"/>
      <c r="U34" s="928"/>
      <c r="V34" s="928"/>
      <c r="W34" s="928"/>
      <c r="X34" s="928"/>
      <c r="Y34" s="928"/>
      <c r="Z34" s="928"/>
      <c r="AA34" s="928"/>
      <c r="AB34" s="928"/>
      <c r="AC34" s="929"/>
    </row>
    <row r="35" spans="1:29" ht="15.75" x14ac:dyDescent="0.25">
      <c r="A35" s="926"/>
      <c r="B35" s="926"/>
      <c r="C35" s="930" t="s">
        <v>735</v>
      </c>
      <c r="D35" s="931"/>
      <c r="E35" s="931"/>
      <c r="F35" s="931"/>
      <c r="G35" s="931"/>
      <c r="H35" s="931"/>
      <c r="I35" s="931"/>
      <c r="J35" s="931"/>
      <c r="K35" s="931"/>
      <c r="L35" s="931" t="s">
        <v>736</v>
      </c>
      <c r="M35" s="931"/>
      <c r="N35" s="931"/>
      <c r="O35" s="931"/>
      <c r="P35" s="931"/>
      <c r="Q35" s="931"/>
      <c r="R35" s="931"/>
      <c r="S35" s="931"/>
      <c r="T35" s="931"/>
      <c r="U35" s="931" t="s">
        <v>36</v>
      </c>
      <c r="V35" s="931"/>
      <c r="W35" s="931"/>
      <c r="X35" s="931"/>
      <c r="Y35" s="931"/>
      <c r="Z35" s="931"/>
      <c r="AA35" s="931"/>
      <c r="AB35" s="931"/>
      <c r="AC35" s="932"/>
    </row>
    <row r="36" spans="1:29" ht="18.75" customHeight="1" x14ac:dyDescent="0.25">
      <c r="A36" s="936" t="s">
        <v>737</v>
      </c>
      <c r="B36" s="936"/>
      <c r="C36" s="924"/>
      <c r="D36" s="947"/>
      <c r="E36" s="947"/>
      <c r="F36" s="947"/>
      <c r="G36" s="947"/>
      <c r="H36" s="947"/>
      <c r="I36" s="947"/>
      <c r="J36" s="947"/>
      <c r="K36" s="947"/>
      <c r="L36" s="947"/>
      <c r="M36" s="947"/>
      <c r="N36" s="947"/>
      <c r="O36" s="947"/>
      <c r="P36" s="947"/>
      <c r="Q36" s="947"/>
      <c r="R36" s="947"/>
      <c r="S36" s="947"/>
      <c r="T36" s="947"/>
      <c r="U36" s="947"/>
      <c r="V36" s="947"/>
      <c r="W36" s="947"/>
      <c r="X36" s="947"/>
      <c r="Y36" s="947"/>
      <c r="Z36" s="947"/>
      <c r="AA36" s="947"/>
      <c r="AB36" s="947"/>
      <c r="AC36" s="948"/>
    </row>
    <row r="37" spans="1:29" ht="33" customHeight="1" x14ac:dyDescent="0.25">
      <c r="A37" s="936" t="s">
        <v>738</v>
      </c>
      <c r="B37" s="936"/>
      <c r="C37" s="480"/>
      <c r="D37" s="479"/>
      <c r="E37" s="479"/>
      <c r="F37" s="479"/>
      <c r="G37" s="479"/>
      <c r="H37" s="479"/>
      <c r="I37" s="953"/>
      <c r="J37" s="954"/>
      <c r="K37" s="955"/>
      <c r="L37" s="480"/>
      <c r="M37" s="479"/>
      <c r="N37" s="479"/>
      <c r="O37" s="479"/>
      <c r="P37" s="479"/>
      <c r="Q37" s="479"/>
      <c r="R37" s="922"/>
      <c r="S37" s="923"/>
      <c r="T37" s="924"/>
      <c r="U37" s="481"/>
      <c r="V37" s="479"/>
      <c r="W37" s="922"/>
      <c r="X37" s="924"/>
      <c r="Y37" s="479"/>
      <c r="Z37" s="479"/>
      <c r="AA37" s="1062"/>
      <c r="AB37" s="1063"/>
      <c r="AC37" s="1064"/>
    </row>
    <row r="38" spans="1:29" x14ac:dyDescent="0.25">
      <c r="A38" s="936" t="s">
        <v>52</v>
      </c>
      <c r="B38" s="936"/>
      <c r="C38" s="479"/>
      <c r="D38" s="479"/>
      <c r="E38" s="479"/>
      <c r="F38" s="479"/>
      <c r="G38" s="479"/>
      <c r="H38" s="479"/>
      <c r="I38" s="923"/>
      <c r="J38" s="923"/>
      <c r="K38" s="924"/>
      <c r="L38" s="947"/>
      <c r="M38" s="947"/>
      <c r="N38" s="947"/>
      <c r="O38" s="947"/>
      <c r="P38" s="947"/>
      <c r="Q38" s="947"/>
      <c r="R38" s="947"/>
      <c r="S38" s="947"/>
      <c r="T38" s="947"/>
      <c r="U38" s="947"/>
      <c r="V38" s="947"/>
      <c r="W38" s="947"/>
      <c r="X38" s="947"/>
      <c r="Y38" s="947"/>
      <c r="Z38" s="947"/>
      <c r="AA38" s="947"/>
      <c r="AB38" s="947"/>
      <c r="AC38" s="948"/>
    </row>
    <row r="39" spans="1:29" ht="51" customHeight="1" x14ac:dyDescent="0.25">
      <c r="A39" s="936" t="s">
        <v>739</v>
      </c>
      <c r="B39" s="952"/>
      <c r="C39" s="479"/>
      <c r="D39" s="479"/>
      <c r="E39" s="479"/>
      <c r="F39" s="479"/>
      <c r="G39" s="479"/>
      <c r="H39" s="482"/>
      <c r="I39" s="954"/>
      <c r="J39" s="954"/>
      <c r="K39" s="955"/>
      <c r="L39" s="953"/>
      <c r="M39" s="954"/>
      <c r="N39" s="954"/>
      <c r="O39" s="954"/>
      <c r="P39" s="954"/>
      <c r="Q39" s="954"/>
      <c r="R39" s="954"/>
      <c r="S39" s="954"/>
      <c r="T39" s="955"/>
      <c r="U39" s="953"/>
      <c r="V39" s="954"/>
      <c r="W39" s="954"/>
      <c r="X39" s="954"/>
      <c r="Y39" s="954"/>
      <c r="Z39" s="954"/>
      <c r="AA39" s="954"/>
      <c r="AB39" s="954"/>
      <c r="AC39" s="956"/>
    </row>
    <row r="40" spans="1:29" ht="18" customHeight="1" x14ac:dyDescent="0.25">
      <c r="A40" s="936" t="s">
        <v>740</v>
      </c>
      <c r="B40" s="936"/>
      <c r="C40" s="924"/>
      <c r="D40" s="947"/>
      <c r="E40" s="947"/>
      <c r="F40" s="947"/>
      <c r="G40" s="947"/>
      <c r="H40" s="947"/>
      <c r="I40" s="947"/>
      <c r="J40" s="947"/>
      <c r="K40" s="947"/>
      <c r="L40" s="947"/>
      <c r="M40" s="947"/>
      <c r="N40" s="947"/>
      <c r="O40" s="947"/>
      <c r="P40" s="947"/>
      <c r="Q40" s="947"/>
      <c r="R40" s="947"/>
      <c r="S40" s="947"/>
      <c r="T40" s="947"/>
      <c r="U40" s="947"/>
      <c r="V40" s="947"/>
      <c r="W40" s="947"/>
      <c r="X40" s="947"/>
      <c r="Y40" s="947"/>
      <c r="Z40" s="947"/>
      <c r="AA40" s="947"/>
      <c r="AB40" s="947"/>
      <c r="AC40" s="948"/>
    </row>
    <row r="41" spans="1:29" ht="19.5" customHeight="1" x14ac:dyDescent="0.25">
      <c r="A41" s="936" t="s">
        <v>741</v>
      </c>
      <c r="B41" s="936"/>
      <c r="C41" s="924"/>
      <c r="D41" s="947"/>
      <c r="E41" s="947"/>
      <c r="F41" s="947"/>
      <c r="G41" s="947"/>
      <c r="H41" s="947"/>
      <c r="I41" s="947"/>
      <c r="J41" s="947"/>
      <c r="K41" s="947"/>
      <c r="L41" s="947"/>
      <c r="M41" s="947"/>
      <c r="N41" s="947"/>
      <c r="O41" s="947"/>
      <c r="P41" s="947"/>
      <c r="Q41" s="947"/>
      <c r="R41" s="947"/>
      <c r="S41" s="947"/>
      <c r="T41" s="947"/>
      <c r="U41" s="947"/>
      <c r="V41" s="947"/>
      <c r="W41" s="947"/>
      <c r="X41" s="947"/>
      <c r="Y41" s="947"/>
      <c r="Z41" s="947"/>
      <c r="AA41" s="947"/>
      <c r="AB41" s="947"/>
      <c r="AC41" s="948"/>
    </row>
    <row r="42" spans="1:29" x14ac:dyDescent="0.25">
      <c r="A42" s="936" t="s">
        <v>742</v>
      </c>
      <c r="B42" s="936"/>
      <c r="C42" s="937"/>
      <c r="D42" s="937"/>
      <c r="E42" s="937"/>
      <c r="F42" s="937"/>
      <c r="G42" s="937"/>
      <c r="H42" s="937"/>
      <c r="I42" s="937"/>
      <c r="J42" s="937"/>
      <c r="K42" s="938"/>
      <c r="L42" s="944"/>
      <c r="M42" s="937"/>
      <c r="N42" s="937"/>
      <c r="O42" s="937"/>
      <c r="P42" s="937"/>
      <c r="Q42" s="937"/>
      <c r="R42" s="937"/>
      <c r="S42" s="937"/>
      <c r="T42" s="938"/>
      <c r="U42" s="944"/>
      <c r="V42" s="937"/>
      <c r="W42" s="937"/>
      <c r="X42" s="937"/>
      <c r="Y42" s="937"/>
      <c r="Z42" s="937"/>
      <c r="AA42" s="937"/>
      <c r="AB42" s="937"/>
      <c r="AC42" s="949"/>
    </row>
    <row r="43" spans="1:29" x14ac:dyDescent="0.25">
      <c r="A43" s="936"/>
      <c r="B43" s="936"/>
      <c r="C43" s="939"/>
      <c r="D43" s="940"/>
      <c r="E43" s="940"/>
      <c r="F43" s="940"/>
      <c r="G43" s="940"/>
      <c r="H43" s="940"/>
      <c r="I43" s="940"/>
      <c r="J43" s="940"/>
      <c r="K43" s="941"/>
      <c r="L43" s="945"/>
      <c r="M43" s="940"/>
      <c r="N43" s="940"/>
      <c r="O43" s="940"/>
      <c r="P43" s="940"/>
      <c r="Q43" s="940"/>
      <c r="R43" s="940"/>
      <c r="S43" s="940"/>
      <c r="T43" s="941"/>
      <c r="U43" s="945"/>
      <c r="V43" s="939"/>
      <c r="W43" s="939"/>
      <c r="X43" s="939"/>
      <c r="Y43" s="939"/>
      <c r="Z43" s="939"/>
      <c r="AA43" s="939"/>
      <c r="AB43" s="939"/>
      <c r="AC43" s="950"/>
    </row>
    <row r="44" spans="1:29" x14ac:dyDescent="0.25">
      <c r="A44" s="936"/>
      <c r="B44" s="936"/>
      <c r="C44" s="939"/>
      <c r="D44" s="940"/>
      <c r="E44" s="940"/>
      <c r="F44" s="940"/>
      <c r="G44" s="940"/>
      <c r="H44" s="940"/>
      <c r="I44" s="940"/>
      <c r="J44" s="940"/>
      <c r="K44" s="941"/>
      <c r="L44" s="945"/>
      <c r="M44" s="940"/>
      <c r="N44" s="940"/>
      <c r="O44" s="940"/>
      <c r="P44" s="940"/>
      <c r="Q44" s="940"/>
      <c r="R44" s="940"/>
      <c r="S44" s="940"/>
      <c r="T44" s="941"/>
      <c r="U44" s="1065"/>
      <c r="V44" s="1066"/>
      <c r="W44" s="1066"/>
      <c r="X44" s="1066"/>
      <c r="Y44" s="1066"/>
      <c r="Z44" s="1066"/>
      <c r="AA44" s="1066"/>
      <c r="AB44" s="1066"/>
      <c r="AC44" s="1067"/>
    </row>
    <row r="45" spans="1:29" ht="15.75" thickBot="1" x14ac:dyDescent="0.3">
      <c r="A45" s="936"/>
      <c r="B45" s="936"/>
      <c r="C45" s="942"/>
      <c r="D45" s="942"/>
      <c r="E45" s="942"/>
      <c r="F45" s="942"/>
      <c r="G45" s="942"/>
      <c r="H45" s="942"/>
      <c r="I45" s="942"/>
      <c r="J45" s="942"/>
      <c r="K45" s="943"/>
      <c r="L45" s="946"/>
      <c r="M45" s="942"/>
      <c r="N45" s="942"/>
      <c r="O45" s="942"/>
      <c r="P45" s="942"/>
      <c r="Q45" s="942"/>
      <c r="R45" s="942"/>
      <c r="S45" s="942"/>
      <c r="T45" s="943"/>
      <c r="U45" s="1068"/>
      <c r="V45" s="1069"/>
      <c r="W45" s="1069"/>
      <c r="X45" s="1069"/>
      <c r="Y45" s="1069"/>
      <c r="Z45" s="1069"/>
      <c r="AA45" s="1069"/>
      <c r="AB45" s="1069"/>
      <c r="AC45" s="1070"/>
    </row>
  </sheetData>
  <sheetProtection selectLockedCells="1" selectUnlockedCells="1"/>
  <mergeCells count="161">
    <mergeCell ref="A1:A2"/>
    <mergeCell ref="B2:M2"/>
    <mergeCell ref="N3:S3"/>
    <mergeCell ref="A4:A5"/>
    <mergeCell ref="B4:J5"/>
    <mergeCell ref="K4:K5"/>
    <mergeCell ref="L4:L5"/>
    <mergeCell ref="M4:M5"/>
    <mergeCell ref="N4:S5"/>
    <mergeCell ref="A8:A9"/>
    <mergeCell ref="B8:J9"/>
    <mergeCell ref="K8:K9"/>
    <mergeCell ref="L8:L9"/>
    <mergeCell ref="M8:M9"/>
    <mergeCell ref="N8:S9"/>
    <mergeCell ref="T4:AC5"/>
    <mergeCell ref="A6:A7"/>
    <mergeCell ref="B6:J7"/>
    <mergeCell ref="K6:K7"/>
    <mergeCell ref="L6:L7"/>
    <mergeCell ref="M6:M7"/>
    <mergeCell ref="N6:S7"/>
    <mergeCell ref="T12:AC13"/>
    <mergeCell ref="A12:A13"/>
    <mergeCell ref="B12:J13"/>
    <mergeCell ref="K12:K13"/>
    <mergeCell ref="L12:L13"/>
    <mergeCell ref="M12:M13"/>
    <mergeCell ref="N12:S13"/>
    <mergeCell ref="A10:A11"/>
    <mergeCell ref="B10:J11"/>
    <mergeCell ref="K10:K11"/>
    <mergeCell ref="L10:L11"/>
    <mergeCell ref="M10:M11"/>
    <mergeCell ref="N10:S11"/>
    <mergeCell ref="A18:P19"/>
    <mergeCell ref="Q18:AC19"/>
    <mergeCell ref="A20:P20"/>
    <mergeCell ref="Q20:AC20"/>
    <mergeCell ref="A21:P21"/>
    <mergeCell ref="Q21:AC21"/>
    <mergeCell ref="A14:P14"/>
    <mergeCell ref="Q14:AC14"/>
    <mergeCell ref="A15:P16"/>
    <mergeCell ref="Q15:AC16"/>
    <mergeCell ref="A17:P17"/>
    <mergeCell ref="Q17:AC17"/>
    <mergeCell ref="R26:T26"/>
    <mergeCell ref="AA26:AC26"/>
    <mergeCell ref="A26:B26"/>
    <mergeCell ref="I26:K26"/>
    <mergeCell ref="A23:AC23"/>
    <mergeCell ref="C24:K24"/>
    <mergeCell ref="L24:T24"/>
    <mergeCell ref="U24:AC24"/>
    <mergeCell ref="C25:H25"/>
    <mergeCell ref="I25:K25"/>
    <mergeCell ref="L25:Q25"/>
    <mergeCell ref="R25:T25"/>
    <mergeCell ref="U25:Z25"/>
    <mergeCell ref="AA25:AC25"/>
    <mergeCell ref="U26:Z26"/>
    <mergeCell ref="C26:H26"/>
    <mergeCell ref="L26:Q26"/>
    <mergeCell ref="AA28:AC28"/>
    <mergeCell ref="A29:B29"/>
    <mergeCell ref="C29:D29"/>
    <mergeCell ref="I29:K29"/>
    <mergeCell ref="R29:T29"/>
    <mergeCell ref="U29:V29"/>
    <mergeCell ref="AA27:AC27"/>
    <mergeCell ref="A28:B28"/>
    <mergeCell ref="I28:K28"/>
    <mergeCell ref="R28:T28"/>
    <mergeCell ref="A27:B27"/>
    <mergeCell ref="I27:K27"/>
    <mergeCell ref="L27:Q27"/>
    <mergeCell ref="R27:T27"/>
    <mergeCell ref="L28:Q28"/>
    <mergeCell ref="U27:Z27"/>
    <mergeCell ref="U28:Z28"/>
    <mergeCell ref="C27:H27"/>
    <mergeCell ref="C28:H28"/>
    <mergeCell ref="AA30:AC30"/>
    <mergeCell ref="A31:B31"/>
    <mergeCell ref="C31:D31"/>
    <mergeCell ref="E31:F31"/>
    <mergeCell ref="G31:H31"/>
    <mergeCell ref="I31:K31"/>
    <mergeCell ref="L31:M31"/>
    <mergeCell ref="N31:O31"/>
    <mergeCell ref="AA29:AC29"/>
    <mergeCell ref="A30:B30"/>
    <mergeCell ref="C30:D30"/>
    <mergeCell ref="G30:H30"/>
    <mergeCell ref="I30:K30"/>
    <mergeCell ref="L30:M30"/>
    <mergeCell ref="N30:O30"/>
    <mergeCell ref="P30:Q30"/>
    <mergeCell ref="R30:T30"/>
    <mergeCell ref="U30:V30"/>
    <mergeCell ref="G29:H29"/>
    <mergeCell ref="E29:F29"/>
    <mergeCell ref="E30:F30"/>
    <mergeCell ref="L29:M29"/>
    <mergeCell ref="N29:O29"/>
    <mergeCell ref="P29:Q29"/>
    <mergeCell ref="A34:B35"/>
    <mergeCell ref="C34:AC34"/>
    <mergeCell ref="C35:K35"/>
    <mergeCell ref="L35:T35"/>
    <mergeCell ref="U35:AC35"/>
    <mergeCell ref="G32:H32"/>
    <mergeCell ref="P31:Q31"/>
    <mergeCell ref="R31:T31"/>
    <mergeCell ref="AA31:AC31"/>
    <mergeCell ref="R32:T32"/>
    <mergeCell ref="U31:V31"/>
    <mergeCell ref="U32:V32"/>
    <mergeCell ref="C32:D32"/>
    <mergeCell ref="E32:F32"/>
    <mergeCell ref="I32:K32"/>
    <mergeCell ref="L32:M32"/>
    <mergeCell ref="N32:O32"/>
    <mergeCell ref="P32:Q32"/>
    <mergeCell ref="I39:K39"/>
    <mergeCell ref="L39:T39"/>
    <mergeCell ref="U39:AC39"/>
    <mergeCell ref="A36:B36"/>
    <mergeCell ref="C36:K36"/>
    <mergeCell ref="L36:T36"/>
    <mergeCell ref="U36:AC36"/>
    <mergeCell ref="A37:B37"/>
    <mergeCell ref="I37:K37"/>
    <mergeCell ref="R37:T37"/>
    <mergeCell ref="W37:X37"/>
    <mergeCell ref="AA37:AC37"/>
    <mergeCell ref="A42:B45"/>
    <mergeCell ref="C42:K45"/>
    <mergeCell ref="L42:T45"/>
    <mergeCell ref="U42:AC43"/>
    <mergeCell ref="U44:AC45"/>
    <mergeCell ref="T6:AC6"/>
    <mergeCell ref="T7:AC7"/>
    <mergeCell ref="T8:AC8"/>
    <mergeCell ref="T9:AC9"/>
    <mergeCell ref="T10:AC10"/>
    <mergeCell ref="A40:B40"/>
    <mergeCell ref="C40:K40"/>
    <mergeCell ref="L40:T40"/>
    <mergeCell ref="U40:AC40"/>
    <mergeCell ref="A41:B41"/>
    <mergeCell ref="C41:K41"/>
    <mergeCell ref="L41:T41"/>
    <mergeCell ref="U41:AC41"/>
    <mergeCell ref="A38:B38"/>
    <mergeCell ref="I38:K38"/>
    <mergeCell ref="L38:T38"/>
    <mergeCell ref="U38:AC38"/>
    <mergeCell ref="A39:B39"/>
    <mergeCell ref="AA32:AC32"/>
  </mergeCell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AC45"/>
  <sheetViews>
    <sheetView zoomScaleNormal="100" workbookViewId="0">
      <pane ySplit="2" topLeftCell="A30" activePane="bottomLeft" state="frozen"/>
      <selection pane="bottomLeft" activeCell="U31" sqref="U31:Z31"/>
    </sheetView>
  </sheetViews>
  <sheetFormatPr baseColWidth="10" defaultColWidth="11.5703125" defaultRowHeight="15" x14ac:dyDescent="0.25"/>
  <cols>
    <col min="1" max="1" width="14.28515625" style="483" customWidth="1"/>
    <col min="2" max="2" width="12" style="483" customWidth="1"/>
    <col min="3" max="7" width="6.5703125" style="483" customWidth="1"/>
    <col min="8" max="8" width="7.85546875" style="483" customWidth="1"/>
    <col min="9" max="10" width="6.5703125" style="483" customWidth="1"/>
    <col min="11" max="11" width="9.42578125" style="483" customWidth="1"/>
    <col min="12" max="12" width="7.5703125" style="483" customWidth="1"/>
    <col min="13" max="13" width="7.7109375" style="483" customWidth="1"/>
    <col min="14" max="14" width="8.28515625" style="483" customWidth="1"/>
    <col min="15" max="15" width="5.42578125" style="483" customWidth="1"/>
    <col min="16" max="16" width="8.28515625" style="483" customWidth="1"/>
    <col min="17" max="17" width="5" style="483" customWidth="1"/>
    <col min="18" max="18" width="8.28515625" style="483" customWidth="1"/>
    <col min="19" max="19" width="9.42578125" style="483" customWidth="1"/>
    <col min="20" max="20" width="1.140625" style="483" customWidth="1"/>
    <col min="21" max="21" width="8.5703125" style="483" customWidth="1"/>
    <col min="22" max="22" width="7.42578125" style="483" customWidth="1"/>
    <col min="23" max="23" width="8.5703125" style="483" customWidth="1"/>
    <col min="24" max="24" width="6.42578125" style="483" customWidth="1"/>
    <col min="25" max="25" width="8.5703125" style="483" customWidth="1"/>
    <col min="26" max="26" width="6" style="483" customWidth="1"/>
    <col min="27" max="28" width="8.5703125" style="483" customWidth="1"/>
    <col min="29" max="29" width="6.28515625" style="483" customWidth="1"/>
    <col min="30" max="35" width="4.7109375" style="483" customWidth="1"/>
    <col min="36" max="16384" width="11.5703125" style="483"/>
  </cols>
  <sheetData>
    <row r="1" spans="1:29" ht="18" customHeight="1" x14ac:dyDescent="0.25">
      <c r="A1" s="815" t="s">
        <v>3</v>
      </c>
      <c r="B1" s="496" t="s">
        <v>31</v>
      </c>
      <c r="C1" s="497"/>
      <c r="D1" s="497"/>
      <c r="E1" s="497"/>
      <c r="F1" s="497"/>
      <c r="G1" s="497"/>
      <c r="H1" s="497"/>
      <c r="I1" s="497"/>
      <c r="J1" s="497"/>
      <c r="K1" s="497"/>
      <c r="L1" s="497"/>
      <c r="M1" s="498"/>
      <c r="N1" s="499" t="s">
        <v>59</v>
      </c>
      <c r="O1" s="500"/>
      <c r="P1" s="500"/>
      <c r="Q1" s="501"/>
      <c r="R1" s="501"/>
      <c r="S1" s="501"/>
      <c r="T1" s="491"/>
      <c r="U1" s="491"/>
      <c r="V1" s="491"/>
      <c r="W1" s="491"/>
      <c r="X1" s="491"/>
      <c r="Y1" s="491"/>
      <c r="Z1" s="491"/>
      <c r="AA1" s="491"/>
      <c r="AB1" s="492"/>
      <c r="AC1" s="492"/>
    </row>
    <row r="2" spans="1:29" ht="20.25" customHeight="1" thickBot="1" x14ac:dyDescent="0.3">
      <c r="A2" s="816"/>
      <c r="B2" s="817" t="str">
        <f>INDEX(Problématiques_compétences!$A$3:$D$174,QUOTIENT(MATCH(A1,Problématiques_compétences!$D$3:$D$174,0)-2,12)*12+2,1)</f>
        <v>5) Améliorer l'efficacité énergétique d'un produit</v>
      </c>
      <c r="C2" s="818"/>
      <c r="D2" s="818"/>
      <c r="E2" s="818"/>
      <c r="F2" s="818"/>
      <c r="G2" s="818"/>
      <c r="H2" s="818"/>
      <c r="I2" s="818"/>
      <c r="J2" s="818"/>
      <c r="K2" s="818"/>
      <c r="L2" s="818"/>
      <c r="M2" s="819"/>
      <c r="N2" s="502" t="str">
        <f>INDEX(Problématiques_compétences!$B$3:$D$174,MATCH(A1,Problématiques_compétences!$D$3:$D$174,0),1)</f>
        <v>P5_1 : Comment rendre un bus autonome en centre ville ?</v>
      </c>
      <c r="O2" s="503"/>
      <c r="P2" s="503"/>
      <c r="Q2" s="504"/>
      <c r="R2" s="504"/>
      <c r="S2" s="504"/>
      <c r="T2" s="493"/>
      <c r="U2" s="493"/>
      <c r="V2" s="493"/>
      <c r="W2" s="493"/>
      <c r="X2" s="493"/>
      <c r="Y2" s="493"/>
      <c r="Z2" s="493"/>
      <c r="AA2" s="493"/>
      <c r="AB2" s="494"/>
      <c r="AC2" s="494"/>
    </row>
    <row r="3" spans="1:29" ht="15.75" customHeight="1" thickBot="1" x14ac:dyDescent="0.3">
      <c r="A3" s="505" t="s">
        <v>109</v>
      </c>
      <c r="B3" s="506"/>
      <c r="C3" s="506"/>
      <c r="D3" s="506"/>
      <c r="E3" s="507"/>
      <c r="F3" s="506"/>
      <c r="G3" s="506"/>
      <c r="H3" s="507"/>
      <c r="I3" s="506"/>
      <c r="J3" s="506"/>
      <c r="K3" s="508" t="s">
        <v>106</v>
      </c>
      <c r="L3" s="508" t="s">
        <v>107</v>
      </c>
      <c r="M3" s="508" t="s">
        <v>219</v>
      </c>
      <c r="N3" s="1022" t="s">
        <v>58</v>
      </c>
      <c r="O3" s="1022"/>
      <c r="P3" s="1022"/>
      <c r="Q3" s="1022"/>
      <c r="R3" s="1022"/>
      <c r="S3" s="1023"/>
      <c r="T3" s="509" t="s">
        <v>630</v>
      </c>
      <c r="U3" s="510"/>
      <c r="V3" s="510"/>
      <c r="W3" s="510"/>
      <c r="X3" s="510"/>
      <c r="Y3" s="510"/>
      <c r="Z3" s="510"/>
      <c r="AA3" s="510"/>
      <c r="AB3" s="511"/>
      <c r="AC3" s="512"/>
    </row>
    <row r="4" spans="1:29" ht="57" customHeight="1" x14ac:dyDescent="0.25">
      <c r="A4" s="1039" t="str">
        <f t="array" aca="1" ref="A4" ca="1">IFERROR(INDEX(Problématiques_compétences!$F$2:$BC$2,SMALL(IF(INDIRECT("Problématiques_compétences!F"&amp;MATCH($A$1,Problématiques_compétences!$D$1:$D$174,0)):INDIRECT("Problématiques_compétences!BC"&amp;MATCH($A$1,Problématiques_compétences!$D$1:$D$174,0))="x",COLUMN(Problématiques_compétences!$F$1:$BC$1)-5,""),ROW()-3)),"")</f>
        <v>CO3.4</v>
      </c>
      <c r="B4" s="1040" t="str">
        <f ca="1">INDEX(Compétences!C2:H51,MATCH(A4,Compétences!C2:C51,0),2)</f>
        <v xml:space="preserve">Identifier et caractériser des solutions techniques </v>
      </c>
      <c r="C4" s="1040"/>
      <c r="D4" s="1040"/>
      <c r="E4" s="1040"/>
      <c r="F4" s="1040"/>
      <c r="G4" s="1040"/>
      <c r="H4" s="1040"/>
      <c r="I4" s="1040"/>
      <c r="J4" s="1041"/>
      <c r="K4" s="1042" t="str">
        <f ca="1">INDEX(Compétences!C2:I51,MATCH(A4,Compétences!C2:C51,0),3)</f>
        <v>X</v>
      </c>
      <c r="L4" s="1042" t="str">
        <f ca="1">INDEX(Compétences!C2:I51,MATCH(A4,Compétences!C2:C51,0),4)</f>
        <v>XX</v>
      </c>
      <c r="M4" s="1042" t="str">
        <f ca="1">INDEX(Compétences!C2:I51,MATCH(A4,Compétences!C2:C51,0),5)</f>
        <v>XX</v>
      </c>
      <c r="N4" s="1035" t="str">
        <f ca="1">INDEX(Compétences!C2:I51,MATCH(A4,Compétences!C2:C51,0),7)</f>
        <v>1.2 Outils de l'ingénierie système
2 Approche fonctionnelle et structurelle
4.3  Conception des produits
5 Solutions constructives
6.2 Expérimentations et essais</v>
      </c>
      <c r="O4" s="1035"/>
      <c r="P4" s="1035"/>
      <c r="Q4" s="1035"/>
      <c r="R4" s="1035"/>
      <c r="S4" s="1036"/>
      <c r="T4" s="1075" t="s">
        <v>782</v>
      </c>
      <c r="U4" s="1084"/>
      <c r="V4" s="1084"/>
      <c r="W4" s="1084"/>
      <c r="X4" s="1084"/>
      <c r="Y4" s="1084"/>
      <c r="Z4" s="1084"/>
      <c r="AA4" s="1084"/>
      <c r="AB4" s="1084"/>
      <c r="AC4" s="1077"/>
    </row>
    <row r="5" spans="1:29" ht="36.75" customHeight="1" x14ac:dyDescent="0.25">
      <c r="A5" s="1030"/>
      <c r="B5" s="1033"/>
      <c r="C5" s="1033"/>
      <c r="D5" s="1033"/>
      <c r="E5" s="1033"/>
      <c r="F5" s="1033"/>
      <c r="G5" s="1033"/>
      <c r="H5" s="1033"/>
      <c r="I5" s="1033"/>
      <c r="J5" s="1034"/>
      <c r="K5" s="813"/>
      <c r="L5" s="813"/>
      <c r="M5" s="813"/>
      <c r="N5" s="1037"/>
      <c r="O5" s="1037"/>
      <c r="P5" s="1037"/>
      <c r="Q5" s="1037"/>
      <c r="R5" s="1037"/>
      <c r="S5" s="1038"/>
      <c r="T5" s="1078"/>
      <c r="U5" s="1079"/>
      <c r="V5" s="1079"/>
      <c r="W5" s="1079"/>
      <c r="X5" s="1079"/>
      <c r="Y5" s="1079"/>
      <c r="Z5" s="1079"/>
      <c r="AA5" s="1079"/>
      <c r="AB5" s="1079"/>
      <c r="AC5" s="1080"/>
    </row>
    <row r="6" spans="1:29" ht="43.5" customHeight="1" x14ac:dyDescent="0.25">
      <c r="A6" s="1029" t="str">
        <f t="array" aca="1" ref="A6" ca="1">IFERROR(INDEX(Problématiques_compétences!$F$2:$BC$2,SMALL(IF(INDIRECT("Problématiques_compétences!F"&amp;MATCH($A$1,Problématiques_compétences!$D$1:$D$174,0)):INDIRECT("Problématiques_compétences!BC"&amp;MATCH($A$1,Problématiques_compétences!$D$1:$D$174,0))="x",COLUMN(Problématiques_compétences!$F$1:$BC$1)-5,""),ROW()-4)),"")</f>
        <v>CO4.1</v>
      </c>
      <c r="B6" s="1031" t="str">
        <f ca="1">IFERROR(INDEX(Compétences!$C$1:$D$51,MATCH(A6,Compétences!$C$1:$C$51,0),2),"")</f>
        <v>Décrire une idée, un principe, une solution, un projet en utilisant des outils de représentation adaptés</v>
      </c>
      <c r="C6" s="1031"/>
      <c r="D6" s="1031"/>
      <c r="E6" s="1031"/>
      <c r="F6" s="1031"/>
      <c r="G6" s="1031"/>
      <c r="H6" s="1031"/>
      <c r="I6" s="1031"/>
      <c r="J6" s="1032"/>
      <c r="K6" s="813" t="str">
        <f ca="1">INDEX(Compétences!C2:I51,MATCH(A6,Compétences!C2:C51,0),3)</f>
        <v>XX</v>
      </c>
      <c r="L6" s="813" t="str">
        <f ca="1">INDEX(Compétences!C2:I51,MATCH(A6,Compétences!C2:C51,0),4)</f>
        <v>X</v>
      </c>
      <c r="M6" s="813" t="str">
        <f ca="1">INDEX(Compétences!C2:I51,MATCH(A6,Compétences!C2:C51,0),5)</f>
        <v>XX</v>
      </c>
      <c r="N6" s="1035" t="str">
        <f ca="1">INDEX(Compétences!C2:I51,MATCH(A6,Compétences!C2:C51,0),7)</f>
        <v>1.1 La démarche de projet
1.2 Outils de l'ingénierie système
2 Approche fonctionnelle et structurelle
4.1 Outils de représentation du réel</v>
      </c>
      <c r="O6" s="1035"/>
      <c r="P6" s="1035"/>
      <c r="Q6" s="1035"/>
      <c r="R6" s="1035"/>
      <c r="S6" s="1036"/>
      <c r="T6" s="1081" t="s">
        <v>839</v>
      </c>
      <c r="U6" s="1082"/>
      <c r="V6" s="1082"/>
      <c r="W6" s="1082"/>
      <c r="X6" s="1082"/>
      <c r="Y6" s="1082"/>
      <c r="Z6" s="1082"/>
      <c r="AA6" s="1082"/>
      <c r="AB6" s="1082"/>
      <c r="AC6" s="1083"/>
    </row>
    <row r="7" spans="1:29" ht="51" customHeight="1" x14ac:dyDescent="0.25">
      <c r="A7" s="1030"/>
      <c r="B7" s="1033"/>
      <c r="C7" s="1033"/>
      <c r="D7" s="1033"/>
      <c r="E7" s="1033"/>
      <c r="F7" s="1033"/>
      <c r="G7" s="1033"/>
      <c r="H7" s="1033"/>
      <c r="I7" s="1033"/>
      <c r="J7" s="1034"/>
      <c r="K7" s="813"/>
      <c r="L7" s="813"/>
      <c r="M7" s="813"/>
      <c r="N7" s="1037"/>
      <c r="O7" s="1037"/>
      <c r="P7" s="1037"/>
      <c r="Q7" s="1037"/>
      <c r="R7" s="1037"/>
      <c r="S7" s="1038"/>
      <c r="T7" s="1078"/>
      <c r="U7" s="1079"/>
      <c r="V7" s="1079"/>
      <c r="W7" s="1079"/>
      <c r="X7" s="1079"/>
      <c r="Y7" s="1079"/>
      <c r="Z7" s="1079"/>
      <c r="AA7" s="1079"/>
      <c r="AB7" s="1079"/>
      <c r="AC7" s="1080"/>
    </row>
    <row r="8" spans="1:29" ht="32.25" customHeight="1" x14ac:dyDescent="0.25">
      <c r="A8" s="1029" t="str">
        <f t="array" aca="1" ref="A8" ca="1">IFERROR(INDEX(Problématiques_compétences!$F$2:$BC$2,SMALL(IF(INDIRECT("Problématiques_compétences!F"&amp;MATCH($A$1,Problématiques_compétences!$D$1:$D$174,0)):INDIRECT("Problématiques_compétences!BC"&amp;MATCH($A$1,Problématiques_compétences!$D$1:$D$174,0))="x",COLUMN(Problématiques_compétences!$F$1:$BC$1)-5,""),ROW()-5)),"")</f>
        <v>CO5.1</v>
      </c>
      <c r="B8" s="1031" t="str">
        <f ca="1">IFERROR(INDEX(Compétences!$C$1:$D$51,MATCH(A8,Compétences!$C$1:$C$51,0),2),"")</f>
        <v>S’impliquer dans une démarche de projet menée en groupe</v>
      </c>
      <c r="C8" s="1031"/>
      <c r="D8" s="1031"/>
      <c r="E8" s="1031"/>
      <c r="F8" s="1031"/>
      <c r="G8" s="1031"/>
      <c r="H8" s="1031"/>
      <c r="I8" s="1031"/>
      <c r="J8" s="1032"/>
      <c r="K8" s="813" t="str">
        <f ca="1">INDEX(Compétences!C2:I51,MATCH(A8,Compétences!C2:C51,0),3)</f>
        <v>XX</v>
      </c>
      <c r="L8" s="813">
        <f ca="1">INDEX(Compétences!C2:I51,MATCH(A8,Compétences!C2:C51,0),4)</f>
        <v>0</v>
      </c>
      <c r="M8" s="813" t="str">
        <f ca="1">INDEX(Compétences!C2:I51,MATCH(A8,Compétences!C2:C51,0),5)</f>
        <v>XX</v>
      </c>
      <c r="N8" s="1035" t="str">
        <f ca="1">INDEX(Compétences!C2:I51,MATCH(A8,Compétences!C2:C51,0),7)</f>
        <v>1.1 La démarche de projet</v>
      </c>
      <c r="O8" s="1035"/>
      <c r="P8" s="1035"/>
      <c r="Q8" s="1035"/>
      <c r="R8" s="1035"/>
      <c r="S8" s="1036"/>
      <c r="T8" s="1081" t="s">
        <v>779</v>
      </c>
      <c r="U8" s="1082"/>
      <c r="V8" s="1082"/>
      <c r="W8" s="1082"/>
      <c r="X8" s="1082"/>
      <c r="Y8" s="1082"/>
      <c r="Z8" s="1082"/>
      <c r="AA8" s="1082"/>
      <c r="AB8" s="1082"/>
      <c r="AC8" s="1083"/>
    </row>
    <row r="9" spans="1:29" ht="32.25" customHeight="1" x14ac:dyDescent="0.25">
      <c r="A9" s="1030"/>
      <c r="B9" s="1033"/>
      <c r="C9" s="1033"/>
      <c r="D9" s="1033"/>
      <c r="E9" s="1033"/>
      <c r="F9" s="1033"/>
      <c r="G9" s="1033"/>
      <c r="H9" s="1033"/>
      <c r="I9" s="1033"/>
      <c r="J9" s="1034"/>
      <c r="K9" s="813"/>
      <c r="L9" s="813"/>
      <c r="M9" s="813"/>
      <c r="N9" s="1037"/>
      <c r="O9" s="1037"/>
      <c r="P9" s="1037"/>
      <c r="Q9" s="1037"/>
      <c r="R9" s="1037"/>
      <c r="S9" s="1038"/>
      <c r="T9" s="1078"/>
      <c r="U9" s="1079"/>
      <c r="V9" s="1079"/>
      <c r="W9" s="1079"/>
      <c r="X9" s="1079"/>
      <c r="Y9" s="1079"/>
      <c r="Z9" s="1079"/>
      <c r="AA9" s="1079"/>
      <c r="AB9" s="1079"/>
      <c r="AC9" s="1080"/>
    </row>
    <row r="10" spans="1:29" ht="32.25" customHeight="1" x14ac:dyDescent="0.25">
      <c r="A10" s="1029" t="str">
        <f t="array" aca="1" ref="A10" ca="1">IFERROR(INDEX(Problématiques_compétences!$F$2:$BC$2,SMALL(IF(INDIRECT("Problématiques_compétences!F"&amp;MATCH($A$1,Problématiques_compétences!$D$1:$D$174,0)):INDIRECT("Problématiques_compétences!BC"&amp;MATCH($A$1,Problématiques_compétences!$D$1:$D$174,0))="x",COLUMN(Problématiques_compétences!$F$1:$BC$1)-5,""),ROW()-6)),"")</f>
        <v>CO5.4</v>
      </c>
      <c r="B10" s="1031" t="str">
        <f ca="1">IFERROR(INDEX(Compétences!$C$1:$D$51,MATCH(A10,Compétences!$C$1:$C$51,0),2),"")</f>
        <v>Planifier un projet (diagramme de Gantt, chemin critique) en utilisant les outils adaptés et en prenant en compte les données technico.économiques</v>
      </c>
      <c r="C10" s="1031"/>
      <c r="D10" s="1031"/>
      <c r="E10" s="1031"/>
      <c r="F10" s="1031"/>
      <c r="G10" s="1031"/>
      <c r="H10" s="1031"/>
      <c r="I10" s="1031"/>
      <c r="J10" s="1032"/>
      <c r="K10" s="813" t="str">
        <f ca="1">INDEX(Compétences!C2:I51,MATCH(A10,Compétences!C2:C51,0),3)</f>
        <v>XX</v>
      </c>
      <c r="L10" s="813">
        <f ca="1">INDEX(Compétences!C2:I51,MATCH(A10,Compétences!C2:C51,0),4)</f>
        <v>0</v>
      </c>
      <c r="M10" s="813" t="str">
        <f ca="1">INDEX(Compétences!C2:I51,MATCH(A10,Compétences!C2:C51,0),5)</f>
        <v>XX</v>
      </c>
      <c r="N10" s="1035" t="str">
        <f ca="1">INDEX(Compétences!C2:I51,MATCH(A10,Compétences!C2:C51,0),7)</f>
        <v>1.1 La démarche de projet</v>
      </c>
      <c r="O10" s="1035"/>
      <c r="P10" s="1035"/>
      <c r="Q10" s="1035"/>
      <c r="R10" s="1035"/>
      <c r="S10" s="1036"/>
      <c r="T10" s="1081" t="s">
        <v>778</v>
      </c>
      <c r="U10" s="1082"/>
      <c r="V10" s="1082"/>
      <c r="W10" s="1082"/>
      <c r="X10" s="1082"/>
      <c r="Y10" s="1082"/>
      <c r="Z10" s="1082"/>
      <c r="AA10" s="1082"/>
      <c r="AB10" s="1082"/>
      <c r="AC10" s="1083"/>
    </row>
    <row r="11" spans="1:29" ht="44.25" customHeight="1" x14ac:dyDescent="0.25">
      <c r="A11" s="1030"/>
      <c r="B11" s="1033"/>
      <c r="C11" s="1033"/>
      <c r="D11" s="1033"/>
      <c r="E11" s="1033"/>
      <c r="F11" s="1033"/>
      <c r="G11" s="1033"/>
      <c r="H11" s="1033"/>
      <c r="I11" s="1033"/>
      <c r="J11" s="1034"/>
      <c r="K11" s="813"/>
      <c r="L11" s="813"/>
      <c r="M11" s="813"/>
      <c r="N11" s="1037"/>
      <c r="O11" s="1037"/>
      <c r="P11" s="1037"/>
      <c r="Q11" s="1037"/>
      <c r="R11" s="1037"/>
      <c r="S11" s="1038"/>
      <c r="T11" s="1078"/>
      <c r="U11" s="1079"/>
      <c r="V11" s="1079"/>
      <c r="W11" s="1079"/>
      <c r="X11" s="1079"/>
      <c r="Y11" s="1079"/>
      <c r="Z11" s="1079"/>
      <c r="AA11" s="1079"/>
      <c r="AB11" s="1079"/>
      <c r="AC11" s="1080"/>
    </row>
    <row r="12" spans="1:29" ht="32.25" customHeight="1" x14ac:dyDescent="0.25">
      <c r="A12" s="1046" t="str">
        <f t="array" aca="1" ref="A12" ca="1">IFERROR(INDEX(Problématiques_compétences!$F$2:$BC$2,SMALL(IF(INDIRECT("Problématiques_compétences!F"&amp;MATCH($A$1,Problématiques_compétences!$D$1:$D$174,0)):INDIRECT("Problématiques_compétences!BC"&amp;MATCH($A$1,Problématiques_compétences!$D$1:$D$174,0))="x",COLUMN(Problématiques_compétences!$F$1:$BC$1)-5,""),ROW()-7)),"")</f>
        <v>CO5.5</v>
      </c>
      <c r="B12" s="1048" t="str">
        <f ca="1">IFERROR(INDEX(Compétences!$C$1:$D$51,MATCH(A12,Compétences!$C$1:$C$51,0),2),"")</f>
        <v>Proposer des solutions à un problème technique identifié en participant à des démarches de créativité, choisir et justifier la solution retenue</v>
      </c>
      <c r="C12" s="1048"/>
      <c r="D12" s="1048"/>
      <c r="E12" s="1048"/>
      <c r="F12" s="1048"/>
      <c r="G12" s="1048"/>
      <c r="H12" s="1048"/>
      <c r="I12" s="1048"/>
      <c r="J12" s="1049"/>
      <c r="K12" s="1052" t="str">
        <f ca="1">INDEX(Compétences!C2:I51,MATCH(A12,Compétences!C2:C51,0),3)</f>
        <v>XX</v>
      </c>
      <c r="L12" s="1052" t="str">
        <f ca="1">INDEX(Compétences!C2:I51,MATCH(A12,Compétences!C2:C51,0),4)</f>
        <v>X</v>
      </c>
      <c r="M12" s="1052" t="str">
        <f ca="1">INDEX(Compétences!C2:I51,MATCH(B12,Compétences!D2:D51,0),5)</f>
        <v>XX</v>
      </c>
      <c r="N12" s="1054" t="str">
        <f ca="1">INDEX(Compétences!C2:I51,MATCH(A12,Compétences!C2:C51,0),7)</f>
        <v>1.1 La démarche de projet
1.3 Compétitivité des produits
1.4 Créativité et innovation technologique
4.2 Démarches de conception
4.3  Conception des produits
5  Solutions constructives
6.2 Expérimentations et essais</v>
      </c>
      <c r="O12" s="1054"/>
      <c r="P12" s="1054"/>
      <c r="Q12" s="1054"/>
      <c r="R12" s="1054"/>
      <c r="S12" s="1055"/>
      <c r="T12" s="1081" t="s">
        <v>817</v>
      </c>
      <c r="U12" s="1082"/>
      <c r="V12" s="1082"/>
      <c r="W12" s="1082"/>
      <c r="X12" s="1082"/>
      <c r="Y12" s="1082"/>
      <c r="Z12" s="1082"/>
      <c r="AA12" s="1082"/>
      <c r="AB12" s="1082"/>
      <c r="AC12" s="1083"/>
    </row>
    <row r="13" spans="1:29" ht="83.25" customHeight="1" thickBot="1" x14ac:dyDescent="0.3">
      <c r="A13" s="1047"/>
      <c r="B13" s="1050"/>
      <c r="C13" s="1050"/>
      <c r="D13" s="1050"/>
      <c r="E13" s="1050"/>
      <c r="F13" s="1050"/>
      <c r="G13" s="1050"/>
      <c r="H13" s="1050"/>
      <c r="I13" s="1050"/>
      <c r="J13" s="1051"/>
      <c r="K13" s="1053"/>
      <c r="L13" s="1053"/>
      <c r="M13" s="1053"/>
      <c r="N13" s="1056"/>
      <c r="O13" s="1056"/>
      <c r="P13" s="1056"/>
      <c r="Q13" s="1056"/>
      <c r="R13" s="1056"/>
      <c r="S13" s="1057"/>
      <c r="T13" s="1043"/>
      <c r="U13" s="1044"/>
      <c r="V13" s="1044"/>
      <c r="W13" s="1044"/>
      <c r="X13" s="1044"/>
      <c r="Y13" s="1044"/>
      <c r="Z13" s="1044"/>
      <c r="AA13" s="1044"/>
      <c r="AB13" s="1044"/>
      <c r="AC13" s="1045"/>
    </row>
    <row r="14" spans="1:29" ht="16.5" customHeight="1" x14ac:dyDescent="0.25">
      <c r="A14" s="868" t="s">
        <v>33</v>
      </c>
      <c r="B14" s="869"/>
      <c r="C14" s="869"/>
      <c r="D14" s="869"/>
      <c r="E14" s="869"/>
      <c r="F14" s="869"/>
      <c r="G14" s="869"/>
      <c r="H14" s="869"/>
      <c r="I14" s="869"/>
      <c r="J14" s="869"/>
      <c r="K14" s="869"/>
      <c r="L14" s="869"/>
      <c r="M14" s="869"/>
      <c r="N14" s="869"/>
      <c r="O14" s="869"/>
      <c r="P14" s="870"/>
      <c r="Q14" s="871" t="s">
        <v>34</v>
      </c>
      <c r="R14" s="872"/>
      <c r="S14" s="872"/>
      <c r="T14" s="872"/>
      <c r="U14" s="872"/>
      <c r="V14" s="872"/>
      <c r="W14" s="872"/>
      <c r="X14" s="872"/>
      <c r="Y14" s="872"/>
      <c r="Z14" s="872"/>
      <c r="AA14" s="872"/>
      <c r="AB14" s="872"/>
      <c r="AC14" s="873"/>
    </row>
    <row r="15" spans="1:29" ht="47.25" customHeight="1" x14ac:dyDescent="0.25">
      <c r="A15" s="874" t="s">
        <v>760</v>
      </c>
      <c r="B15" s="1086"/>
      <c r="C15" s="1086"/>
      <c r="D15" s="1086"/>
      <c r="E15" s="1086"/>
      <c r="F15" s="1086"/>
      <c r="G15" s="1086"/>
      <c r="H15" s="1086"/>
      <c r="I15" s="1086"/>
      <c r="J15" s="1086"/>
      <c r="K15" s="1086"/>
      <c r="L15" s="1086"/>
      <c r="M15" s="1086"/>
      <c r="N15" s="1086"/>
      <c r="O15" s="1086"/>
      <c r="P15" s="876"/>
      <c r="Q15" s="851" t="s">
        <v>754</v>
      </c>
      <c r="R15" s="1087"/>
      <c r="S15" s="1087"/>
      <c r="T15" s="1087"/>
      <c r="U15" s="1087"/>
      <c r="V15" s="1087"/>
      <c r="W15" s="1087"/>
      <c r="X15" s="1087"/>
      <c r="Y15" s="1087"/>
      <c r="Z15" s="1087"/>
      <c r="AA15" s="1087"/>
      <c r="AB15" s="1087"/>
      <c r="AC15" s="853"/>
    </row>
    <row r="16" spans="1:29" ht="54.75" customHeight="1" x14ac:dyDescent="0.25">
      <c r="A16" s="877"/>
      <c r="B16" s="878"/>
      <c r="C16" s="878"/>
      <c r="D16" s="878"/>
      <c r="E16" s="878"/>
      <c r="F16" s="878"/>
      <c r="G16" s="878"/>
      <c r="H16" s="878"/>
      <c r="I16" s="878"/>
      <c r="J16" s="878"/>
      <c r="K16" s="878"/>
      <c r="L16" s="878"/>
      <c r="M16" s="878"/>
      <c r="N16" s="878"/>
      <c r="O16" s="878"/>
      <c r="P16" s="879"/>
      <c r="Q16" s="880"/>
      <c r="R16" s="881"/>
      <c r="S16" s="881"/>
      <c r="T16" s="881"/>
      <c r="U16" s="881"/>
      <c r="V16" s="881"/>
      <c r="W16" s="881"/>
      <c r="X16" s="881"/>
      <c r="Y16" s="881"/>
      <c r="Z16" s="881"/>
      <c r="AA16" s="881"/>
      <c r="AB16" s="881"/>
      <c r="AC16" s="882"/>
    </row>
    <row r="17" spans="1:29" ht="16.5" customHeight="1" x14ac:dyDescent="0.25">
      <c r="A17" s="883" t="s">
        <v>60</v>
      </c>
      <c r="B17" s="884"/>
      <c r="C17" s="884"/>
      <c r="D17" s="884"/>
      <c r="E17" s="884"/>
      <c r="F17" s="884"/>
      <c r="G17" s="884"/>
      <c r="H17" s="884"/>
      <c r="I17" s="884"/>
      <c r="J17" s="884"/>
      <c r="K17" s="884"/>
      <c r="L17" s="884"/>
      <c r="M17" s="884"/>
      <c r="N17" s="884"/>
      <c r="O17" s="884"/>
      <c r="P17" s="885"/>
      <c r="Q17" s="886" t="s">
        <v>61</v>
      </c>
      <c r="R17" s="887"/>
      <c r="S17" s="887"/>
      <c r="T17" s="887"/>
      <c r="U17" s="887"/>
      <c r="V17" s="887"/>
      <c r="W17" s="887"/>
      <c r="X17" s="887"/>
      <c r="Y17" s="887"/>
      <c r="Z17" s="887"/>
      <c r="AA17" s="887"/>
      <c r="AB17" s="887"/>
      <c r="AC17" s="888"/>
    </row>
    <row r="18" spans="1:29" ht="30" customHeight="1" x14ac:dyDescent="0.25">
      <c r="A18" s="851" t="s">
        <v>794</v>
      </c>
      <c r="B18" s="1087"/>
      <c r="C18" s="1087"/>
      <c r="D18" s="1087"/>
      <c r="E18" s="1087"/>
      <c r="F18" s="1087"/>
      <c r="G18" s="1087"/>
      <c r="H18" s="1087"/>
      <c r="I18" s="1087"/>
      <c r="J18" s="1087"/>
      <c r="K18" s="1087"/>
      <c r="L18" s="1087"/>
      <c r="M18" s="1087"/>
      <c r="N18" s="1087"/>
      <c r="O18" s="1087"/>
      <c r="P18" s="853"/>
      <c r="Q18" s="851" t="s">
        <v>758</v>
      </c>
      <c r="R18" s="1087"/>
      <c r="S18" s="1087"/>
      <c r="T18" s="1087"/>
      <c r="U18" s="1087"/>
      <c r="V18" s="1087"/>
      <c r="W18" s="1087"/>
      <c r="X18" s="1087"/>
      <c r="Y18" s="1087"/>
      <c r="Z18" s="1087"/>
      <c r="AA18" s="1087"/>
      <c r="AB18" s="1087"/>
      <c r="AC18" s="853"/>
    </row>
    <row r="19" spans="1:29" ht="60" customHeight="1" thickBot="1" x14ac:dyDescent="0.3">
      <c r="A19" s="854"/>
      <c r="B19" s="855"/>
      <c r="C19" s="855"/>
      <c r="D19" s="855"/>
      <c r="E19" s="855"/>
      <c r="F19" s="855"/>
      <c r="G19" s="855"/>
      <c r="H19" s="855"/>
      <c r="I19" s="855"/>
      <c r="J19" s="855"/>
      <c r="K19" s="855"/>
      <c r="L19" s="855"/>
      <c r="M19" s="855"/>
      <c r="N19" s="855"/>
      <c r="O19" s="855"/>
      <c r="P19" s="856"/>
      <c r="Q19" s="854"/>
      <c r="R19" s="855"/>
      <c r="S19" s="855"/>
      <c r="T19" s="855"/>
      <c r="U19" s="855"/>
      <c r="V19" s="855"/>
      <c r="W19" s="855"/>
      <c r="X19" s="855"/>
      <c r="Y19" s="855"/>
      <c r="Z19" s="855"/>
      <c r="AA19" s="855"/>
      <c r="AB19" s="855"/>
      <c r="AC19" s="856"/>
    </row>
    <row r="20" spans="1:29" ht="16.5" customHeight="1" x14ac:dyDescent="0.25">
      <c r="A20" s="857" t="s">
        <v>749</v>
      </c>
      <c r="B20" s="858"/>
      <c r="C20" s="858"/>
      <c r="D20" s="858"/>
      <c r="E20" s="858"/>
      <c r="F20" s="858"/>
      <c r="G20" s="858"/>
      <c r="H20" s="858"/>
      <c r="I20" s="858"/>
      <c r="J20" s="858"/>
      <c r="K20" s="858"/>
      <c r="L20" s="858"/>
      <c r="M20" s="858"/>
      <c r="N20" s="858"/>
      <c r="O20" s="858"/>
      <c r="P20" s="859"/>
      <c r="Q20" s="860" t="s">
        <v>110</v>
      </c>
      <c r="R20" s="861"/>
      <c r="S20" s="861"/>
      <c r="T20" s="861"/>
      <c r="U20" s="861"/>
      <c r="V20" s="861"/>
      <c r="W20" s="861"/>
      <c r="X20" s="861"/>
      <c r="Y20" s="861"/>
      <c r="Z20" s="861"/>
      <c r="AA20" s="861"/>
      <c r="AB20" s="861"/>
      <c r="AC20" s="862"/>
    </row>
    <row r="21" spans="1:29" ht="93.75" customHeight="1" thickBot="1" x14ac:dyDescent="0.3">
      <c r="A21" s="854" t="s">
        <v>1004</v>
      </c>
      <c r="B21" s="863"/>
      <c r="C21" s="863"/>
      <c r="D21" s="863"/>
      <c r="E21" s="863"/>
      <c r="F21" s="863"/>
      <c r="G21" s="863"/>
      <c r="H21" s="863"/>
      <c r="I21" s="863"/>
      <c r="J21" s="863"/>
      <c r="K21" s="863"/>
      <c r="L21" s="863"/>
      <c r="M21" s="863"/>
      <c r="N21" s="863"/>
      <c r="O21" s="863"/>
      <c r="P21" s="864"/>
      <c r="Q21" s="865" t="s">
        <v>1003</v>
      </c>
      <c r="R21" s="866"/>
      <c r="S21" s="866"/>
      <c r="T21" s="866"/>
      <c r="U21" s="866"/>
      <c r="V21" s="866"/>
      <c r="W21" s="866"/>
      <c r="X21" s="866"/>
      <c r="Y21" s="866"/>
      <c r="Z21" s="866"/>
      <c r="AA21" s="866"/>
      <c r="AB21" s="866"/>
      <c r="AC21" s="867"/>
    </row>
    <row r="22" spans="1:29" x14ac:dyDescent="0.25">
      <c r="A22" s="488"/>
      <c r="B22" s="487"/>
      <c r="C22" s="487"/>
      <c r="D22" s="487"/>
      <c r="E22" s="487"/>
      <c r="F22" s="487"/>
      <c r="G22" s="487"/>
      <c r="H22" s="486"/>
      <c r="I22" s="486"/>
      <c r="J22" s="486"/>
      <c r="K22" s="489"/>
      <c r="L22" s="489"/>
      <c r="M22" s="489"/>
      <c r="N22" s="489"/>
      <c r="O22" s="489"/>
      <c r="P22" s="489"/>
      <c r="Q22" s="490"/>
      <c r="R22" s="490"/>
      <c r="S22" s="490"/>
      <c r="T22" s="490"/>
      <c r="U22" s="490"/>
      <c r="V22" s="490"/>
      <c r="W22" s="490"/>
      <c r="X22" s="490"/>
      <c r="Y22" s="490"/>
      <c r="Z22" s="490"/>
      <c r="AA22" s="490"/>
      <c r="AB22" s="490"/>
      <c r="AC22" s="490"/>
    </row>
    <row r="23" spans="1:29" ht="15.75" x14ac:dyDescent="0.25">
      <c r="A23" s="1060" t="s">
        <v>35</v>
      </c>
      <c r="B23" s="1060"/>
      <c r="C23" s="1060"/>
      <c r="D23" s="1060"/>
      <c r="E23" s="1060"/>
      <c r="F23" s="1060"/>
      <c r="G23" s="1060"/>
      <c r="H23" s="1060"/>
      <c r="I23" s="1060"/>
      <c r="J23" s="1060"/>
      <c r="K23" s="1060"/>
      <c r="L23" s="1060"/>
      <c r="M23" s="1060"/>
      <c r="N23" s="1060"/>
      <c r="O23" s="1060"/>
      <c r="P23" s="1060"/>
      <c r="Q23" s="1060"/>
      <c r="R23" s="1060"/>
      <c r="S23" s="1060"/>
      <c r="T23" s="1060"/>
      <c r="U23" s="1060"/>
      <c r="V23" s="1060"/>
      <c r="W23" s="1060"/>
      <c r="X23" s="1060"/>
      <c r="Y23" s="1060"/>
      <c r="Z23" s="1060"/>
      <c r="AA23" s="1060"/>
      <c r="AB23" s="1060"/>
      <c r="AC23" s="1060"/>
    </row>
    <row r="24" spans="1:29" x14ac:dyDescent="0.25">
      <c r="A24" s="513"/>
      <c r="B24" s="514"/>
      <c r="C24" s="901" t="s">
        <v>108</v>
      </c>
      <c r="D24" s="1061"/>
      <c r="E24" s="1061"/>
      <c r="F24" s="1061"/>
      <c r="G24" s="1061"/>
      <c r="H24" s="1061"/>
      <c r="I24" s="1061"/>
      <c r="J24" s="1061"/>
      <c r="K24" s="900"/>
      <c r="L24" s="1061" t="s">
        <v>111</v>
      </c>
      <c r="M24" s="1061"/>
      <c r="N24" s="1061"/>
      <c r="O24" s="1061"/>
      <c r="P24" s="1061"/>
      <c r="Q24" s="1061"/>
      <c r="R24" s="1061"/>
      <c r="S24" s="1061"/>
      <c r="T24" s="900"/>
      <c r="U24" s="901" t="s">
        <v>112</v>
      </c>
      <c r="V24" s="1061"/>
      <c r="W24" s="1061"/>
      <c r="X24" s="1061"/>
      <c r="Y24" s="1061"/>
      <c r="Z24" s="1061"/>
      <c r="AA24" s="1061"/>
      <c r="AB24" s="1061"/>
      <c r="AC24" s="900"/>
    </row>
    <row r="25" spans="1:29" x14ac:dyDescent="0.25">
      <c r="A25" s="513"/>
      <c r="B25" s="514"/>
      <c r="C25" s="901" t="s">
        <v>107</v>
      </c>
      <c r="D25" s="1061"/>
      <c r="E25" s="1061"/>
      <c r="F25" s="1061"/>
      <c r="G25" s="1061"/>
      <c r="H25" s="1061"/>
      <c r="I25" s="1061" t="s">
        <v>106</v>
      </c>
      <c r="J25" s="1061"/>
      <c r="K25" s="900"/>
      <c r="L25" s="901" t="s">
        <v>107</v>
      </c>
      <c r="M25" s="1061"/>
      <c r="N25" s="1061"/>
      <c r="O25" s="1061"/>
      <c r="P25" s="1061"/>
      <c r="Q25" s="1061"/>
      <c r="R25" s="1061" t="s">
        <v>106</v>
      </c>
      <c r="S25" s="1061"/>
      <c r="T25" s="900"/>
      <c r="U25" s="901" t="s">
        <v>107</v>
      </c>
      <c r="V25" s="1061"/>
      <c r="W25" s="1061"/>
      <c r="X25" s="1061"/>
      <c r="Y25" s="1061"/>
      <c r="Z25" s="1061"/>
      <c r="AA25" s="1061" t="s">
        <v>106</v>
      </c>
      <c r="AB25" s="1061"/>
      <c r="AC25" s="900"/>
    </row>
    <row r="26" spans="1:29" ht="33.75" customHeight="1" x14ac:dyDescent="0.25">
      <c r="A26" s="1058" t="s">
        <v>37</v>
      </c>
      <c r="B26" s="912"/>
      <c r="C26" s="909" t="s">
        <v>755</v>
      </c>
      <c r="D26" s="988"/>
      <c r="E26" s="988"/>
      <c r="F26" s="988"/>
      <c r="G26" s="988"/>
      <c r="H26" s="988"/>
      <c r="I26" s="988" t="s">
        <v>787</v>
      </c>
      <c r="J26" s="988"/>
      <c r="K26" s="906"/>
      <c r="L26" s="909" t="s">
        <v>756</v>
      </c>
      <c r="M26" s="988"/>
      <c r="N26" s="988"/>
      <c r="O26" s="988"/>
      <c r="P26" s="988"/>
      <c r="Q26" s="988"/>
      <c r="R26" s="988" t="s">
        <v>788</v>
      </c>
      <c r="S26" s="988"/>
      <c r="T26" s="906"/>
      <c r="U26" s="909" t="s">
        <v>757</v>
      </c>
      <c r="V26" s="988"/>
      <c r="W26" s="988"/>
      <c r="X26" s="988"/>
      <c r="Y26" s="988"/>
      <c r="Z26" s="988"/>
      <c r="AA26" s="988" t="s">
        <v>789</v>
      </c>
      <c r="AB26" s="988"/>
      <c r="AC26" s="906"/>
    </row>
    <row r="27" spans="1:29" ht="111.75" customHeight="1" x14ac:dyDescent="0.25">
      <c r="A27" s="1058" t="s">
        <v>1171</v>
      </c>
      <c r="B27" s="1059"/>
      <c r="C27" s="909" t="s">
        <v>824</v>
      </c>
      <c r="D27" s="988"/>
      <c r="E27" s="988"/>
      <c r="F27" s="988"/>
      <c r="G27" s="988"/>
      <c r="H27" s="988"/>
      <c r="I27" s="988" t="s">
        <v>780</v>
      </c>
      <c r="J27" s="988"/>
      <c r="K27" s="906"/>
      <c r="L27" s="909" t="s">
        <v>825</v>
      </c>
      <c r="M27" s="988"/>
      <c r="N27" s="988"/>
      <c r="O27" s="988"/>
      <c r="P27" s="988"/>
      <c r="Q27" s="988"/>
      <c r="R27" s="988" t="s">
        <v>783</v>
      </c>
      <c r="S27" s="988"/>
      <c r="T27" s="906"/>
      <c r="U27" s="909" t="s">
        <v>826</v>
      </c>
      <c r="V27" s="988"/>
      <c r="W27" s="988"/>
      <c r="X27" s="988"/>
      <c r="Y27" s="988"/>
      <c r="Z27" s="988"/>
      <c r="AA27" s="988" t="s">
        <v>781</v>
      </c>
      <c r="AB27" s="988"/>
      <c r="AC27" s="906"/>
    </row>
    <row r="28" spans="1:29" ht="35.25" customHeight="1" x14ac:dyDescent="0.25">
      <c r="A28" s="1058" t="s">
        <v>39</v>
      </c>
      <c r="B28" s="1059"/>
      <c r="C28" s="909" t="s">
        <v>855</v>
      </c>
      <c r="D28" s="988"/>
      <c r="E28" s="988"/>
      <c r="F28" s="988"/>
      <c r="G28" s="988"/>
      <c r="H28" s="988"/>
      <c r="I28" s="988" t="s">
        <v>89</v>
      </c>
      <c r="J28" s="988"/>
      <c r="K28" s="906"/>
      <c r="L28" s="909" t="s">
        <v>856</v>
      </c>
      <c r="M28" s="988"/>
      <c r="N28" s="988"/>
      <c r="O28" s="988"/>
      <c r="P28" s="988"/>
      <c r="Q28" s="988"/>
      <c r="R28" s="988" t="s">
        <v>89</v>
      </c>
      <c r="S28" s="988"/>
      <c r="T28" s="906"/>
      <c r="U28" s="909" t="s">
        <v>856</v>
      </c>
      <c r="V28" s="988"/>
      <c r="W28" s="988"/>
      <c r="X28" s="988"/>
      <c r="Y28" s="988"/>
      <c r="Z28" s="988"/>
      <c r="AA28" s="988" t="s">
        <v>89</v>
      </c>
      <c r="AB28" s="988"/>
      <c r="AC28" s="906"/>
    </row>
    <row r="29" spans="1:29" ht="45" customHeight="1" x14ac:dyDescent="0.25">
      <c r="A29" s="1058" t="s">
        <v>38</v>
      </c>
      <c r="B29" s="1059"/>
      <c r="C29" s="909" t="s">
        <v>768</v>
      </c>
      <c r="D29" s="988"/>
      <c r="E29" s="988"/>
      <c r="F29" s="988"/>
      <c r="G29" s="988"/>
      <c r="H29" s="988"/>
      <c r="I29" s="988" t="s">
        <v>786</v>
      </c>
      <c r="J29" s="988"/>
      <c r="K29" s="906"/>
      <c r="L29" s="909" t="s">
        <v>799</v>
      </c>
      <c r="M29" s="988"/>
      <c r="N29" s="988"/>
      <c r="O29" s="988"/>
      <c r="P29" s="988"/>
      <c r="Q29" s="988"/>
      <c r="R29" s="988" t="s">
        <v>784</v>
      </c>
      <c r="S29" s="988"/>
      <c r="T29" s="906"/>
      <c r="U29" s="909" t="s">
        <v>800</v>
      </c>
      <c r="V29" s="988"/>
      <c r="W29" s="988"/>
      <c r="X29" s="988"/>
      <c r="Y29" s="988"/>
      <c r="Z29" s="988"/>
      <c r="AA29" s="988" t="s">
        <v>785</v>
      </c>
      <c r="AB29" s="988"/>
      <c r="AC29" s="906"/>
    </row>
    <row r="30" spans="1:29" ht="63" customHeight="1" x14ac:dyDescent="0.25">
      <c r="A30" s="1058" t="s">
        <v>745</v>
      </c>
      <c r="B30" s="1059"/>
      <c r="C30" s="909" t="s">
        <v>802</v>
      </c>
      <c r="D30" s="988"/>
      <c r="E30" s="988"/>
      <c r="F30" s="988"/>
      <c r="G30" s="988"/>
      <c r="H30" s="988"/>
      <c r="I30" s="988" t="s">
        <v>805</v>
      </c>
      <c r="J30" s="988"/>
      <c r="K30" s="906"/>
      <c r="L30" s="909" t="s">
        <v>802</v>
      </c>
      <c r="M30" s="988"/>
      <c r="N30" s="988"/>
      <c r="O30" s="988"/>
      <c r="P30" s="988"/>
      <c r="Q30" s="988"/>
      <c r="R30" s="988" t="s">
        <v>752</v>
      </c>
      <c r="S30" s="988"/>
      <c r="T30" s="906"/>
      <c r="U30" s="909" t="s">
        <v>802</v>
      </c>
      <c r="V30" s="988"/>
      <c r="W30" s="988"/>
      <c r="X30" s="988"/>
      <c r="Y30" s="988"/>
      <c r="Z30" s="988"/>
      <c r="AA30" s="988" t="s">
        <v>806</v>
      </c>
      <c r="AB30" s="988"/>
      <c r="AC30" s="906"/>
    </row>
    <row r="31" spans="1:29" ht="93" customHeight="1" x14ac:dyDescent="0.25">
      <c r="A31" s="1071" t="s">
        <v>56</v>
      </c>
      <c r="B31" s="1072"/>
      <c r="C31" s="909" t="s">
        <v>765</v>
      </c>
      <c r="D31" s="988"/>
      <c r="E31" s="988"/>
      <c r="F31" s="988"/>
      <c r="G31" s="988"/>
      <c r="H31" s="988"/>
      <c r="I31" s="988" t="s">
        <v>764</v>
      </c>
      <c r="J31" s="988"/>
      <c r="K31" s="906"/>
      <c r="L31" s="909" t="s">
        <v>766</v>
      </c>
      <c r="M31" s="988"/>
      <c r="N31" s="988"/>
      <c r="O31" s="988"/>
      <c r="P31" s="988"/>
      <c r="Q31" s="988"/>
      <c r="R31" s="988" t="s">
        <v>793</v>
      </c>
      <c r="S31" s="988"/>
      <c r="T31" s="906"/>
      <c r="U31" s="909" t="s">
        <v>767</v>
      </c>
      <c r="V31" s="988"/>
      <c r="W31" s="988"/>
      <c r="X31" s="988"/>
      <c r="Y31" s="988"/>
      <c r="Z31" s="988"/>
      <c r="AA31" s="988" t="s">
        <v>793</v>
      </c>
      <c r="AB31" s="988"/>
      <c r="AC31" s="906"/>
    </row>
    <row r="32" spans="1:29" ht="36" customHeight="1" x14ac:dyDescent="0.25">
      <c r="A32" s="515" t="s">
        <v>113</v>
      </c>
      <c r="B32" s="515"/>
      <c r="C32" s="909" t="s">
        <v>763</v>
      </c>
      <c r="D32" s="988"/>
      <c r="E32" s="988"/>
      <c r="F32" s="988"/>
      <c r="G32" s="988"/>
      <c r="H32" s="988"/>
      <c r="I32" s="988"/>
      <c r="J32" s="988"/>
      <c r="K32" s="906"/>
      <c r="L32" s="909" t="s">
        <v>763</v>
      </c>
      <c r="M32" s="988"/>
      <c r="N32" s="988"/>
      <c r="O32" s="988"/>
      <c r="P32" s="988"/>
      <c r="Q32" s="988"/>
      <c r="R32" s="988"/>
      <c r="S32" s="988"/>
      <c r="T32" s="906"/>
      <c r="U32" s="909" t="s">
        <v>763</v>
      </c>
      <c r="V32" s="988"/>
      <c r="W32" s="988"/>
      <c r="X32" s="988"/>
      <c r="Y32" s="988"/>
      <c r="Z32" s="988"/>
      <c r="AA32" s="988"/>
      <c r="AB32" s="988"/>
      <c r="AC32" s="906"/>
    </row>
    <row r="33" spans="1:29" ht="15.75" thickBot="1" x14ac:dyDescent="0.3">
      <c r="A33" s="495"/>
      <c r="B33" s="495"/>
    </row>
    <row r="34" spans="1:29" ht="15.75" x14ac:dyDescent="0.25">
      <c r="A34" s="926"/>
      <c r="B34" s="926"/>
      <c r="C34" s="927" t="s">
        <v>734</v>
      </c>
      <c r="D34" s="928"/>
      <c r="E34" s="928"/>
      <c r="F34" s="928"/>
      <c r="G34" s="928"/>
      <c r="H34" s="928"/>
      <c r="I34" s="928"/>
      <c r="J34" s="928"/>
      <c r="K34" s="928"/>
      <c r="L34" s="928"/>
      <c r="M34" s="928"/>
      <c r="N34" s="928"/>
      <c r="O34" s="928"/>
      <c r="P34" s="928"/>
      <c r="Q34" s="928"/>
      <c r="R34" s="928"/>
      <c r="S34" s="928"/>
      <c r="T34" s="928"/>
      <c r="U34" s="928"/>
      <c r="V34" s="928"/>
      <c r="W34" s="928"/>
      <c r="X34" s="928"/>
      <c r="Y34" s="928"/>
      <c r="Z34" s="928"/>
      <c r="AA34" s="928"/>
      <c r="AB34" s="928"/>
      <c r="AC34" s="929"/>
    </row>
    <row r="35" spans="1:29" ht="15.75" x14ac:dyDescent="0.25">
      <c r="A35" s="926"/>
      <c r="B35" s="926"/>
      <c r="C35" s="930" t="s">
        <v>735</v>
      </c>
      <c r="D35" s="931"/>
      <c r="E35" s="931"/>
      <c r="F35" s="931"/>
      <c r="G35" s="931"/>
      <c r="H35" s="931"/>
      <c r="I35" s="931"/>
      <c r="J35" s="931"/>
      <c r="K35" s="931"/>
      <c r="L35" s="931" t="s">
        <v>736</v>
      </c>
      <c r="M35" s="931"/>
      <c r="N35" s="931"/>
      <c r="O35" s="931"/>
      <c r="P35" s="931"/>
      <c r="Q35" s="931"/>
      <c r="R35" s="931"/>
      <c r="S35" s="931"/>
      <c r="T35" s="931"/>
      <c r="U35" s="931" t="s">
        <v>36</v>
      </c>
      <c r="V35" s="931"/>
      <c r="W35" s="931"/>
      <c r="X35" s="931"/>
      <c r="Y35" s="931"/>
      <c r="Z35" s="931"/>
      <c r="AA35" s="931"/>
      <c r="AB35" s="931"/>
      <c r="AC35" s="932"/>
    </row>
    <row r="36" spans="1:29" ht="85.5" customHeight="1" x14ac:dyDescent="0.25">
      <c r="A36" s="936" t="s">
        <v>737</v>
      </c>
      <c r="B36" s="936"/>
      <c r="C36" s="1088" t="s">
        <v>769</v>
      </c>
      <c r="D36" s="1088"/>
      <c r="E36" s="1088"/>
      <c r="F36" s="1088"/>
      <c r="G36" s="1088"/>
      <c r="H36" s="1088"/>
      <c r="I36" s="1088"/>
      <c r="J36" s="1088"/>
      <c r="K36" s="1088"/>
      <c r="L36" s="1088" t="s">
        <v>818</v>
      </c>
      <c r="M36" s="1088"/>
      <c r="N36" s="1088"/>
      <c r="O36" s="1088"/>
      <c r="P36" s="1088"/>
      <c r="Q36" s="1088"/>
      <c r="R36" s="1088"/>
      <c r="S36" s="1088"/>
      <c r="T36" s="1088"/>
      <c r="U36" s="1088" t="s">
        <v>819</v>
      </c>
      <c r="V36" s="1088"/>
      <c r="W36" s="1088"/>
      <c r="X36" s="1088"/>
      <c r="Y36" s="1088"/>
      <c r="Z36" s="1088"/>
      <c r="AA36" s="1088"/>
      <c r="AB36" s="1088"/>
      <c r="AC36" s="1089"/>
    </row>
    <row r="37" spans="1:29" ht="15" customHeight="1" x14ac:dyDescent="0.25">
      <c r="A37" s="936" t="s">
        <v>738</v>
      </c>
      <c r="B37" s="936"/>
      <c r="C37" s="1088" t="s">
        <v>770</v>
      </c>
      <c r="D37" s="1088"/>
      <c r="E37" s="1088"/>
      <c r="F37" s="1088"/>
      <c r="G37" s="1088"/>
      <c r="H37" s="1088"/>
      <c r="I37" s="1088"/>
      <c r="J37" s="1088"/>
      <c r="K37" s="1088"/>
      <c r="L37" s="1088" t="s">
        <v>773</v>
      </c>
      <c r="M37" s="1088"/>
      <c r="N37" s="1088"/>
      <c r="O37" s="1088"/>
      <c r="P37" s="1088"/>
      <c r="Q37" s="1088"/>
      <c r="R37" s="1088"/>
      <c r="S37" s="1088"/>
      <c r="T37" s="1088"/>
      <c r="U37" s="1088" t="s">
        <v>770</v>
      </c>
      <c r="V37" s="1088"/>
      <c r="W37" s="1088"/>
      <c r="X37" s="1088"/>
      <c r="Y37" s="1088"/>
      <c r="Z37" s="1088"/>
      <c r="AA37" s="1088"/>
      <c r="AB37" s="1088"/>
      <c r="AC37" s="1089"/>
    </row>
    <row r="38" spans="1:29" x14ac:dyDescent="0.25">
      <c r="A38" s="936" t="s">
        <v>52</v>
      </c>
      <c r="B38" s="936"/>
      <c r="C38" s="1088" t="s">
        <v>771</v>
      </c>
      <c r="D38" s="1088"/>
      <c r="E38" s="1088"/>
      <c r="F38" s="1088"/>
      <c r="G38" s="1088"/>
      <c r="H38" s="1088"/>
      <c r="I38" s="1088"/>
      <c r="J38" s="1088"/>
      <c r="K38" s="1088"/>
      <c r="L38" s="1088" t="s">
        <v>752</v>
      </c>
      <c r="M38" s="1088"/>
      <c r="N38" s="1088"/>
      <c r="O38" s="1088"/>
      <c r="P38" s="1088"/>
      <c r="Q38" s="1088"/>
      <c r="R38" s="1088"/>
      <c r="S38" s="1088"/>
      <c r="T38" s="1088"/>
      <c r="U38" s="1088" t="s">
        <v>777</v>
      </c>
      <c r="V38" s="1088"/>
      <c r="W38" s="1088"/>
      <c r="X38" s="1088"/>
      <c r="Y38" s="1088"/>
      <c r="Z38" s="1088"/>
      <c r="AA38" s="1088"/>
      <c r="AB38" s="1088"/>
      <c r="AC38" s="1088"/>
    </row>
    <row r="39" spans="1:29" ht="59.25" customHeight="1" x14ac:dyDescent="0.25">
      <c r="A39" s="936" t="s">
        <v>739</v>
      </c>
      <c r="B39" s="952"/>
      <c r="C39" s="1088" t="s">
        <v>772</v>
      </c>
      <c r="D39" s="1088"/>
      <c r="E39" s="1088"/>
      <c r="F39" s="1088"/>
      <c r="G39" s="1088"/>
      <c r="H39" s="1088"/>
      <c r="I39" s="1088"/>
      <c r="J39" s="1088"/>
      <c r="K39" s="1088"/>
      <c r="L39" s="1088" t="s">
        <v>775</v>
      </c>
      <c r="M39" s="1088"/>
      <c r="N39" s="1088"/>
      <c r="O39" s="1088"/>
      <c r="P39" s="1088"/>
      <c r="Q39" s="1088"/>
      <c r="R39" s="1088"/>
      <c r="S39" s="1088"/>
      <c r="T39" s="1088"/>
      <c r="U39" s="1088" t="s">
        <v>831</v>
      </c>
      <c r="V39" s="1088"/>
      <c r="W39" s="1088"/>
      <c r="X39" s="1088"/>
      <c r="Y39" s="1088"/>
      <c r="Z39" s="1088"/>
      <c r="AA39" s="1088"/>
      <c r="AB39" s="1088"/>
      <c r="AC39" s="1089"/>
    </row>
    <row r="40" spans="1:29" x14ac:dyDescent="0.25">
      <c r="A40" s="936" t="s">
        <v>740</v>
      </c>
      <c r="B40" s="936"/>
      <c r="C40" s="1088" t="s">
        <v>752</v>
      </c>
      <c r="D40" s="1088"/>
      <c r="E40" s="1088"/>
      <c r="F40" s="1088"/>
      <c r="G40" s="1088"/>
      <c r="H40" s="1088"/>
      <c r="I40" s="1088"/>
      <c r="J40" s="1088"/>
      <c r="K40" s="1088"/>
      <c r="L40" s="1088" t="s">
        <v>752</v>
      </c>
      <c r="M40" s="1088"/>
      <c r="N40" s="1088"/>
      <c r="O40" s="1088"/>
      <c r="P40" s="1088"/>
      <c r="Q40" s="1088"/>
      <c r="R40" s="1088"/>
      <c r="S40" s="1088"/>
      <c r="T40" s="1088"/>
      <c r="U40" s="1088" t="s">
        <v>752</v>
      </c>
      <c r="V40" s="1088"/>
      <c r="W40" s="1088"/>
      <c r="X40" s="1088"/>
      <c r="Y40" s="1088"/>
      <c r="Z40" s="1088"/>
      <c r="AA40" s="1088"/>
      <c r="AB40" s="1088"/>
      <c r="AC40" s="1089"/>
    </row>
    <row r="41" spans="1:29" ht="15" customHeight="1" x14ac:dyDescent="0.25">
      <c r="A41" s="936" t="s">
        <v>741</v>
      </c>
      <c r="B41" s="936"/>
      <c r="C41" s="1088" t="s">
        <v>774</v>
      </c>
      <c r="D41" s="1088"/>
      <c r="E41" s="1088"/>
      <c r="F41" s="1088"/>
      <c r="G41" s="1088"/>
      <c r="H41" s="1088"/>
      <c r="I41" s="1088"/>
      <c r="J41" s="1088"/>
      <c r="K41" s="1088"/>
      <c r="L41" s="1088" t="s">
        <v>776</v>
      </c>
      <c r="M41" s="1088"/>
      <c r="N41" s="1088"/>
      <c r="O41" s="1088"/>
      <c r="P41" s="1088"/>
      <c r="Q41" s="1088"/>
      <c r="R41" s="1088"/>
      <c r="S41" s="1088"/>
      <c r="T41" s="1088"/>
      <c r="U41" s="1088" t="s">
        <v>774</v>
      </c>
      <c r="V41" s="1088"/>
      <c r="W41" s="1088"/>
      <c r="X41" s="1088"/>
      <c r="Y41" s="1088"/>
      <c r="Z41" s="1088"/>
      <c r="AA41" s="1088"/>
      <c r="AB41" s="1088"/>
      <c r="AC41" s="1088"/>
    </row>
    <row r="42" spans="1:29" ht="15" customHeight="1" x14ac:dyDescent="0.25">
      <c r="A42" s="936" t="s">
        <v>742</v>
      </c>
      <c r="B42" s="936"/>
      <c r="C42" s="1090"/>
      <c r="D42" s="1091"/>
      <c r="E42" s="1091"/>
      <c r="F42" s="1091"/>
      <c r="G42" s="1091"/>
      <c r="H42" s="1091"/>
      <c r="I42" s="1091"/>
      <c r="J42" s="1091"/>
      <c r="K42" s="1092"/>
      <c r="L42" s="1090"/>
      <c r="M42" s="1091"/>
      <c r="N42" s="1091"/>
      <c r="O42" s="1091"/>
      <c r="P42" s="1091"/>
      <c r="Q42" s="1091"/>
      <c r="R42" s="1091"/>
      <c r="S42" s="1091"/>
      <c r="T42" s="1092"/>
      <c r="U42" s="1090"/>
      <c r="V42" s="1091"/>
      <c r="W42" s="1091"/>
      <c r="X42" s="1091"/>
      <c r="Y42" s="1091"/>
      <c r="Z42" s="1091"/>
      <c r="AA42" s="1091"/>
      <c r="AB42" s="1091"/>
      <c r="AC42" s="1096"/>
    </row>
    <row r="43" spans="1:29" x14ac:dyDescent="0.25">
      <c r="A43" s="936"/>
      <c r="B43" s="936"/>
      <c r="C43" s="1065"/>
      <c r="D43" s="1093"/>
      <c r="E43" s="1093"/>
      <c r="F43" s="1093"/>
      <c r="G43" s="1093"/>
      <c r="H43" s="1093"/>
      <c r="I43" s="1093"/>
      <c r="J43" s="1093"/>
      <c r="K43" s="1094"/>
      <c r="L43" s="1065"/>
      <c r="M43" s="1093"/>
      <c r="N43" s="1093"/>
      <c r="O43" s="1093"/>
      <c r="P43" s="1093"/>
      <c r="Q43" s="1093"/>
      <c r="R43" s="1093"/>
      <c r="S43" s="1093"/>
      <c r="T43" s="1094"/>
      <c r="U43" s="1065"/>
      <c r="V43" s="1093"/>
      <c r="W43" s="1093"/>
      <c r="X43" s="1093"/>
      <c r="Y43" s="1093"/>
      <c r="Z43" s="1093"/>
      <c r="AA43" s="1093"/>
      <c r="AB43" s="1093"/>
      <c r="AC43" s="1067"/>
    </row>
    <row r="44" spans="1:29" x14ac:dyDescent="0.25">
      <c r="A44" s="936"/>
      <c r="B44" s="936"/>
      <c r="C44" s="1065"/>
      <c r="D44" s="1093"/>
      <c r="E44" s="1093"/>
      <c r="F44" s="1093"/>
      <c r="G44" s="1093"/>
      <c r="H44" s="1093"/>
      <c r="I44" s="1093"/>
      <c r="J44" s="1093"/>
      <c r="K44" s="1094"/>
      <c r="L44" s="1065"/>
      <c r="M44" s="1093"/>
      <c r="N44" s="1093"/>
      <c r="O44" s="1093"/>
      <c r="P44" s="1093"/>
      <c r="Q44" s="1093"/>
      <c r="R44" s="1093"/>
      <c r="S44" s="1093"/>
      <c r="T44" s="1094"/>
      <c r="U44" s="1065"/>
      <c r="V44" s="1093"/>
      <c r="W44" s="1093"/>
      <c r="X44" s="1093"/>
      <c r="Y44" s="1093"/>
      <c r="Z44" s="1093"/>
      <c r="AA44" s="1093"/>
      <c r="AB44" s="1093"/>
      <c r="AC44" s="1067"/>
    </row>
    <row r="45" spans="1:29" ht="15.75" thickBot="1" x14ac:dyDescent="0.3">
      <c r="A45" s="936"/>
      <c r="B45" s="936"/>
      <c r="C45" s="1068"/>
      <c r="D45" s="1069"/>
      <c r="E45" s="1069"/>
      <c r="F45" s="1069"/>
      <c r="G45" s="1069"/>
      <c r="H45" s="1069"/>
      <c r="I45" s="1069"/>
      <c r="J45" s="1069"/>
      <c r="K45" s="1095"/>
      <c r="L45" s="1068"/>
      <c r="M45" s="1069"/>
      <c r="N45" s="1069"/>
      <c r="O45" s="1069"/>
      <c r="P45" s="1069"/>
      <c r="Q45" s="1069"/>
      <c r="R45" s="1069"/>
      <c r="S45" s="1069"/>
      <c r="T45" s="1095"/>
      <c r="U45" s="1068"/>
      <c r="V45" s="1069"/>
      <c r="W45" s="1069"/>
      <c r="X45" s="1069"/>
      <c r="Y45" s="1069"/>
      <c r="Z45" s="1069"/>
      <c r="AA45" s="1069"/>
      <c r="AB45" s="1069"/>
      <c r="AC45" s="1070"/>
    </row>
  </sheetData>
  <sheetProtection selectLockedCells="1" selectUnlockedCells="1"/>
  <mergeCells count="138">
    <mergeCell ref="C25:H25"/>
    <mergeCell ref="I25:K25"/>
    <mergeCell ref="L25:Q25"/>
    <mergeCell ref="R25:T25"/>
    <mergeCell ref="U25:Z25"/>
    <mergeCell ref="AA25:AC25"/>
    <mergeCell ref="R29:T29"/>
    <mergeCell ref="AA29:AC29"/>
    <mergeCell ref="R28:T28"/>
    <mergeCell ref="AA28:AC28"/>
    <mergeCell ref="C29:H29"/>
    <mergeCell ref="U29:Z29"/>
    <mergeCell ref="C26:H26"/>
    <mergeCell ref="L26:Q26"/>
    <mergeCell ref="U26:Z26"/>
    <mergeCell ref="C27:H27"/>
    <mergeCell ref="U27:Z27"/>
    <mergeCell ref="C28:H28"/>
    <mergeCell ref="L28:Q28"/>
    <mergeCell ref="U28:Z28"/>
    <mergeCell ref="T6:AC7"/>
    <mergeCell ref="T4:AC5"/>
    <mergeCell ref="A14:P14"/>
    <mergeCell ref="Q14:AC14"/>
    <mergeCell ref="A17:P17"/>
    <mergeCell ref="Q17:AC17"/>
    <mergeCell ref="A42:B45"/>
    <mergeCell ref="C42:K45"/>
    <mergeCell ref="L42:T45"/>
    <mergeCell ref="U42:AC45"/>
    <mergeCell ref="T12:AC13"/>
    <mergeCell ref="T10:AC11"/>
    <mergeCell ref="A20:P20"/>
    <mergeCell ref="Q20:AC20"/>
    <mergeCell ref="A21:P21"/>
    <mergeCell ref="Q21:AC21"/>
    <mergeCell ref="A40:B40"/>
    <mergeCell ref="C40:K40"/>
    <mergeCell ref="L40:T40"/>
    <mergeCell ref="U40:AC40"/>
    <mergeCell ref="A41:B41"/>
    <mergeCell ref="C41:K41"/>
    <mergeCell ref="L41:T41"/>
    <mergeCell ref="U41:AC41"/>
    <mergeCell ref="A38:B38"/>
    <mergeCell ref="C38:K38"/>
    <mergeCell ref="L38:T38"/>
    <mergeCell ref="U38:AC38"/>
    <mergeCell ref="A39:B39"/>
    <mergeCell ref="C39:K39"/>
    <mergeCell ref="L39:T39"/>
    <mergeCell ref="U39:AC39"/>
    <mergeCell ref="A36:B36"/>
    <mergeCell ref="C36:K36"/>
    <mergeCell ref="L36:T36"/>
    <mergeCell ref="U36:AC36"/>
    <mergeCell ref="A37:B37"/>
    <mergeCell ref="C37:K37"/>
    <mergeCell ref="L37:T37"/>
    <mergeCell ref="U37:AC37"/>
    <mergeCell ref="A34:B35"/>
    <mergeCell ref="C34:AC34"/>
    <mergeCell ref="C35:K35"/>
    <mergeCell ref="L35:T35"/>
    <mergeCell ref="U35:AC35"/>
    <mergeCell ref="R31:T31"/>
    <mergeCell ref="AA31:AC31"/>
    <mergeCell ref="R30:T30"/>
    <mergeCell ref="AA30:AC30"/>
    <mergeCell ref="A31:B31"/>
    <mergeCell ref="I31:K31"/>
    <mergeCell ref="A30:B30"/>
    <mergeCell ref="I30:K30"/>
    <mergeCell ref="C32:K32"/>
    <mergeCell ref="L32:T32"/>
    <mergeCell ref="U32:AC32"/>
    <mergeCell ref="C30:H30"/>
    <mergeCell ref="L30:Q30"/>
    <mergeCell ref="U30:Z30"/>
    <mergeCell ref="C31:H31"/>
    <mergeCell ref="L31:Q31"/>
    <mergeCell ref="U31:Z31"/>
    <mergeCell ref="A29:B29"/>
    <mergeCell ref="I29:K29"/>
    <mergeCell ref="R27:T27"/>
    <mergeCell ref="AA27:AC27"/>
    <mergeCell ref="A28:B28"/>
    <mergeCell ref="I28:K28"/>
    <mergeCell ref="R26:T26"/>
    <mergeCell ref="AA26:AC26"/>
    <mergeCell ref="A27:B27"/>
    <mergeCell ref="I27:K27"/>
    <mergeCell ref="A26:B26"/>
    <mergeCell ref="I26:K26"/>
    <mergeCell ref="L29:Q29"/>
    <mergeCell ref="L27:Q27"/>
    <mergeCell ref="A23:AC23"/>
    <mergeCell ref="C24:K24"/>
    <mergeCell ref="L24:T24"/>
    <mergeCell ref="U24:AC24"/>
    <mergeCell ref="A15:P16"/>
    <mergeCell ref="Q15:AC16"/>
    <mergeCell ref="A18:P19"/>
    <mergeCell ref="Q18:AC19"/>
    <mergeCell ref="A12:A13"/>
    <mergeCell ref="B12:J13"/>
    <mergeCell ref="K12:K13"/>
    <mergeCell ref="L12:L13"/>
    <mergeCell ref="M12:M13"/>
    <mergeCell ref="N12:S13"/>
    <mergeCell ref="A10:A11"/>
    <mergeCell ref="B10:J11"/>
    <mergeCell ref="K10:K11"/>
    <mergeCell ref="L10:L11"/>
    <mergeCell ref="M10:M11"/>
    <mergeCell ref="N10:S11"/>
    <mergeCell ref="T8:AC9"/>
    <mergeCell ref="A8:A9"/>
    <mergeCell ref="B8:J9"/>
    <mergeCell ref="K8:K9"/>
    <mergeCell ref="L8:L9"/>
    <mergeCell ref="M8:M9"/>
    <mergeCell ref="N8:S9"/>
    <mergeCell ref="A6:A7"/>
    <mergeCell ref="B6:J7"/>
    <mergeCell ref="K6:K7"/>
    <mergeCell ref="L6:L7"/>
    <mergeCell ref="M6:M7"/>
    <mergeCell ref="N6:S7"/>
    <mergeCell ref="A1:A2"/>
    <mergeCell ref="B2:M2"/>
    <mergeCell ref="N3:S3"/>
    <mergeCell ref="A4:A5"/>
    <mergeCell ref="B4:J5"/>
    <mergeCell ref="K4:K5"/>
    <mergeCell ref="L4:L5"/>
    <mergeCell ref="M4:M5"/>
    <mergeCell ref="N4:S5"/>
  </mergeCells>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AL58"/>
  <sheetViews>
    <sheetView zoomScaleNormal="100" workbookViewId="0">
      <pane ySplit="2" topLeftCell="A27" activePane="bottomLeft" state="frozen"/>
      <selection pane="bottomLeft" activeCell="A18" sqref="A18:P19"/>
    </sheetView>
  </sheetViews>
  <sheetFormatPr baseColWidth="10" defaultColWidth="11.42578125" defaultRowHeight="15" x14ac:dyDescent="0.25"/>
  <cols>
    <col min="1" max="1" width="12.5703125" style="483" customWidth="1"/>
    <col min="2" max="2" width="12" style="483" customWidth="1"/>
    <col min="3" max="10" width="6.5703125" style="483" customWidth="1"/>
    <col min="11" max="11" width="6.85546875" style="483" customWidth="1"/>
    <col min="12" max="12" width="7.5703125" style="483" customWidth="1"/>
    <col min="13" max="13" width="7.7109375" style="483" customWidth="1"/>
    <col min="14" max="14" width="8.28515625" style="483" customWidth="1"/>
    <col min="15" max="15" width="5.42578125" style="483" customWidth="1"/>
    <col min="16" max="16" width="8.28515625" style="483" customWidth="1"/>
    <col min="17" max="17" width="7.140625" style="483" customWidth="1"/>
    <col min="18" max="19" width="8.28515625" style="483" customWidth="1"/>
    <col min="20" max="20" width="5.42578125" style="483" customWidth="1"/>
    <col min="21" max="21" width="8.5703125" style="483" customWidth="1"/>
    <col min="22" max="22" width="7.42578125" style="483" customWidth="1"/>
    <col min="23" max="23" width="8.5703125" style="483" customWidth="1"/>
    <col min="24" max="24" width="6.42578125" style="483" customWidth="1"/>
    <col min="25" max="25" width="8.5703125" style="483" customWidth="1"/>
    <col min="26" max="26" width="6" style="483" customWidth="1"/>
    <col min="27" max="28" width="8.5703125" style="483" customWidth="1"/>
    <col min="29" max="29" width="6.28515625" style="483" customWidth="1"/>
    <col min="30" max="34" width="4.7109375" style="483" customWidth="1"/>
    <col min="35" max="35" width="20.5703125" style="483" customWidth="1"/>
    <col min="36" max="36" width="9" style="483" customWidth="1"/>
    <col min="37" max="37" width="9.7109375" style="483" customWidth="1"/>
    <col min="38" max="38" width="8.5703125" style="483" customWidth="1"/>
    <col min="39" max="16384" width="11.42578125" style="483"/>
  </cols>
  <sheetData>
    <row r="1" spans="1:29" ht="18" customHeight="1" x14ac:dyDescent="0.25">
      <c r="A1" s="815" t="s">
        <v>4</v>
      </c>
      <c r="B1" s="496" t="s">
        <v>31</v>
      </c>
      <c r="C1" s="497"/>
      <c r="D1" s="497"/>
      <c r="E1" s="497"/>
      <c r="F1" s="497"/>
      <c r="G1" s="497"/>
      <c r="H1" s="497"/>
      <c r="I1" s="497"/>
      <c r="J1" s="497"/>
      <c r="K1" s="497"/>
      <c r="L1" s="497"/>
      <c r="M1" s="498"/>
      <c r="N1" s="499" t="s">
        <v>59</v>
      </c>
      <c r="O1" s="500"/>
      <c r="P1" s="500"/>
      <c r="Q1" s="501"/>
      <c r="R1" s="501"/>
      <c r="S1" s="501"/>
      <c r="T1" s="491"/>
      <c r="U1" s="491"/>
      <c r="V1" s="491"/>
      <c r="W1" s="491"/>
      <c r="X1" s="491"/>
      <c r="Y1" s="491"/>
      <c r="Z1" s="491"/>
      <c r="AA1" s="491"/>
      <c r="AB1" s="492"/>
      <c r="AC1" s="492"/>
    </row>
    <row r="2" spans="1:29" ht="20.25" customHeight="1" thickBot="1" x14ac:dyDescent="0.3">
      <c r="A2" s="816"/>
      <c r="B2" s="817" t="str">
        <f>INDEX(Problématiques_compétences!$A$3:$D$174,QUOTIENT(MATCH(A1,Problématiques_compétences!$D$3:$D$174,0)-2,12)*12+2,1)</f>
        <v>6) Gérer la ville du futur (Smart city )</v>
      </c>
      <c r="C2" s="818"/>
      <c r="D2" s="818"/>
      <c r="E2" s="818"/>
      <c r="F2" s="818"/>
      <c r="G2" s="818"/>
      <c r="H2" s="818"/>
      <c r="I2" s="818"/>
      <c r="J2" s="818"/>
      <c r="K2" s="818"/>
      <c r="L2" s="818"/>
      <c r="M2" s="819"/>
      <c r="N2" s="502" t="str">
        <f>INDEX(Problématiques_compétences!$B$3:$D$174,MATCH(A1,Problématiques_compétences!$D$3:$D$174,0),1)</f>
        <v>P6_6 : Comment faciliter l'évacuation des déchets ?</v>
      </c>
      <c r="O2" s="503"/>
      <c r="P2" s="503"/>
      <c r="Q2" s="504"/>
      <c r="R2" s="504"/>
      <c r="S2" s="504"/>
      <c r="T2" s="493"/>
      <c r="U2" s="493"/>
      <c r="V2" s="493"/>
      <c r="W2" s="493"/>
      <c r="X2" s="493"/>
      <c r="Y2" s="493"/>
      <c r="Z2" s="493"/>
      <c r="AA2" s="493"/>
      <c r="AB2" s="494"/>
      <c r="AC2" s="494"/>
    </row>
    <row r="3" spans="1:29" ht="15.75" customHeight="1" thickBot="1" x14ac:dyDescent="0.3">
      <c r="A3" s="505" t="s">
        <v>109</v>
      </c>
      <c r="B3" s="506"/>
      <c r="C3" s="506"/>
      <c r="D3" s="506"/>
      <c r="E3" s="507"/>
      <c r="F3" s="506"/>
      <c r="G3" s="506"/>
      <c r="H3" s="507"/>
      <c r="I3" s="506"/>
      <c r="J3" s="506"/>
      <c r="K3" s="508" t="s">
        <v>106</v>
      </c>
      <c r="L3" s="508" t="s">
        <v>107</v>
      </c>
      <c r="M3" s="508" t="s">
        <v>219</v>
      </c>
      <c r="N3" s="1022" t="s">
        <v>58</v>
      </c>
      <c r="O3" s="1022"/>
      <c r="P3" s="1022"/>
      <c r="Q3" s="1022"/>
      <c r="R3" s="1022"/>
      <c r="S3" s="1023"/>
      <c r="T3" s="509" t="s">
        <v>630</v>
      </c>
      <c r="U3" s="510"/>
      <c r="V3" s="510"/>
      <c r="W3" s="510"/>
      <c r="X3" s="510"/>
      <c r="Y3" s="510"/>
      <c r="Z3" s="510"/>
      <c r="AA3" s="510"/>
      <c r="AB3" s="511"/>
      <c r="AC3" s="512"/>
    </row>
    <row r="4" spans="1:29" ht="57" customHeight="1" x14ac:dyDescent="0.25">
      <c r="A4" s="1039" t="str">
        <f t="array" aca="1" ref="A4" ca="1">IFERROR(INDEX(Problématiques_compétences!$F$2:$BC$2,SMALL(IF(INDIRECT("Problématiques_compétences!F"&amp;MATCH($A$1,Problématiques_compétences!$D$1:$D$174,0)):INDIRECT("Problématiques_compétences!BC"&amp;MATCH($A$1,Problématiques_compétences!$D$1:$D$174,0))="x",COLUMN(Problématiques_compétences!$F$1:$BC$1)-5,""),ROW()-3)),"")</f>
        <v>CO5.1</v>
      </c>
      <c r="B4" s="1040" t="str">
        <f ca="1">IFERROR(INDEX(Compétences!$C$1:$D$51,MATCH(A4,Compétences!$C$1:$C$51,0),2),"")</f>
        <v>S’impliquer dans une démarche de projet menée en groupe</v>
      </c>
      <c r="C4" s="1040"/>
      <c r="D4" s="1040"/>
      <c r="E4" s="1040"/>
      <c r="F4" s="1040"/>
      <c r="G4" s="1040"/>
      <c r="H4" s="1040"/>
      <c r="I4" s="1040"/>
      <c r="J4" s="1041"/>
      <c r="K4" s="1042" t="str">
        <f ca="1">INDEX(Compétences!C2:I51,MATCH(A4,Compétences!C2:C51,0),3)</f>
        <v>XX</v>
      </c>
      <c r="L4" s="1042">
        <f ca="1">INDEX(Compétences!C2:I51,MATCH(A4,Compétences!C2:C51,0),4)</f>
        <v>0</v>
      </c>
      <c r="M4" s="1042" t="str">
        <f ca="1">INDEX(Compétences!C2:I51,MATCH(A4,Compétences!C2:C51,0),5)</f>
        <v>XX</v>
      </c>
      <c r="N4" s="1035" t="str">
        <f ca="1">INDEX(Compétences!C2:I51,MATCH(A4,Compétences!C2:C51,0),7)</f>
        <v>1.1 La démarche de projet</v>
      </c>
      <c r="O4" s="1035"/>
      <c r="P4" s="1035"/>
      <c r="Q4" s="1035"/>
      <c r="R4" s="1035"/>
      <c r="S4" s="1036"/>
      <c r="T4" s="1081" t="s">
        <v>779</v>
      </c>
      <c r="U4" s="1082"/>
      <c r="V4" s="1082"/>
      <c r="W4" s="1082"/>
      <c r="X4" s="1082"/>
      <c r="Y4" s="1082"/>
      <c r="Z4" s="1082"/>
      <c r="AA4" s="1082"/>
      <c r="AB4" s="1082"/>
      <c r="AC4" s="1083"/>
    </row>
    <row r="5" spans="1:29" ht="32.25" customHeight="1" x14ac:dyDescent="0.25">
      <c r="A5" s="1030"/>
      <c r="B5" s="1033"/>
      <c r="C5" s="1033"/>
      <c r="D5" s="1033"/>
      <c r="E5" s="1033"/>
      <c r="F5" s="1033"/>
      <c r="G5" s="1033"/>
      <c r="H5" s="1033"/>
      <c r="I5" s="1033"/>
      <c r="J5" s="1034"/>
      <c r="K5" s="813"/>
      <c r="L5" s="813"/>
      <c r="M5" s="813"/>
      <c r="N5" s="1037"/>
      <c r="O5" s="1037"/>
      <c r="P5" s="1037"/>
      <c r="Q5" s="1037"/>
      <c r="R5" s="1037"/>
      <c r="S5" s="1038"/>
      <c r="T5" s="1078"/>
      <c r="U5" s="1079"/>
      <c r="V5" s="1079"/>
      <c r="W5" s="1079"/>
      <c r="X5" s="1079"/>
      <c r="Y5" s="1079"/>
      <c r="Z5" s="1079"/>
      <c r="AA5" s="1079"/>
      <c r="AB5" s="1079"/>
      <c r="AC5" s="1080"/>
    </row>
    <row r="6" spans="1:29" ht="43.5" customHeight="1" x14ac:dyDescent="0.25">
      <c r="A6" s="1029" t="str">
        <f t="array" aca="1" ref="A6" ca="1">IFERROR(INDEX(Problématiques_compétences!$F$2:$BC$2,SMALL(IF(INDIRECT("Problématiques_compétences!F"&amp;MATCH($A$1,Problématiques_compétences!$D$1:$D$174,0)):INDIRECT("Problématiques_compétences!BC"&amp;MATCH($A$1,Problématiques_compétences!$D$1:$D$174,0))="x",COLUMN(Problématiques_compétences!$F$1:$BC$1)-5,""),ROW()-4)),"")</f>
        <v>CO6.1</v>
      </c>
      <c r="B6" s="1031" t="str">
        <f ca="1">IFERROR(INDEX(Compétences!$C$1:$D$51,MATCH(A6,Compétences!$C$1:$C$51,0),2),"")</f>
        <v>Expliquer des éléments d’une modélisation multiphysique proposée relative au comportement de tout ou partie d’un produit"</v>
      </c>
      <c r="C6" s="1031"/>
      <c r="D6" s="1031"/>
      <c r="E6" s="1031"/>
      <c r="F6" s="1031"/>
      <c r="G6" s="1031"/>
      <c r="H6" s="1031"/>
      <c r="I6" s="1031"/>
      <c r="J6" s="1032"/>
      <c r="K6" s="813">
        <f ca="1">INDEX(Compétences!C2:I51,MATCH(A6,Compétences!C2:C51,0),3)</f>
        <v>0</v>
      </c>
      <c r="L6" s="813" t="str">
        <f ca="1">INDEX(Compétences!C2:I51,MATCH(A6,Compétences!C2:C51,0),4)</f>
        <v>XX</v>
      </c>
      <c r="M6" s="813" t="str">
        <f ca="1">INDEX(Compétences!C2:I51,MATCH(A6,Compétences!C2:C51,0),5)</f>
        <v>XX</v>
      </c>
      <c r="N6" s="1035" t="str">
        <f ca="1">INDEX(Compétences!C2:I51,MATCH(A6,Compétences!C2:C51,0),7)</f>
        <v>1.2 Outils de l'ingénierie système
2.3. Approche fonctionnelle et structurelle des chaines de puissance 
2.4 Approche fonctionnelle et structurelle de la chaine d'information
3 Approche comportementale des produits
5.2 Constituants de puissance
5.3 Constituants de l'information</v>
      </c>
      <c r="O6" s="1035"/>
      <c r="P6" s="1035"/>
      <c r="Q6" s="1035"/>
      <c r="R6" s="1035"/>
      <c r="S6" s="1036"/>
      <c r="T6" s="1081" t="s">
        <v>840</v>
      </c>
      <c r="U6" s="1082"/>
      <c r="V6" s="1082"/>
      <c r="W6" s="1082"/>
      <c r="X6" s="1082"/>
      <c r="Y6" s="1082"/>
      <c r="Z6" s="1082"/>
      <c r="AA6" s="1082"/>
      <c r="AB6" s="1082"/>
      <c r="AC6" s="1083"/>
    </row>
    <row r="7" spans="1:29" ht="69" customHeight="1" x14ac:dyDescent="0.25">
      <c r="A7" s="1030"/>
      <c r="B7" s="1033"/>
      <c r="C7" s="1033"/>
      <c r="D7" s="1033"/>
      <c r="E7" s="1033"/>
      <c r="F7" s="1033"/>
      <c r="G7" s="1033"/>
      <c r="H7" s="1033"/>
      <c r="I7" s="1033"/>
      <c r="J7" s="1034"/>
      <c r="K7" s="813"/>
      <c r="L7" s="813"/>
      <c r="M7" s="813"/>
      <c r="N7" s="1037"/>
      <c r="O7" s="1037"/>
      <c r="P7" s="1037"/>
      <c r="Q7" s="1037"/>
      <c r="R7" s="1037"/>
      <c r="S7" s="1038"/>
      <c r="T7" s="1078"/>
      <c r="U7" s="1079"/>
      <c r="V7" s="1079"/>
      <c r="W7" s="1079"/>
      <c r="X7" s="1079"/>
      <c r="Y7" s="1079"/>
      <c r="Z7" s="1079"/>
      <c r="AA7" s="1079"/>
      <c r="AB7" s="1079"/>
      <c r="AC7" s="1080"/>
    </row>
    <row r="8" spans="1:29" ht="32.25" customHeight="1" x14ac:dyDescent="0.25">
      <c r="A8" s="1029" t="str">
        <f t="array" aca="1" ref="A8" ca="1">IFERROR(INDEX(Problématiques_compétences!$F$2:$BC$2,SMALL(IF(INDIRECT("Problématiques_compétences!F"&amp;MATCH($A$1,Problématiques_compétences!$D$1:$D$174,0)):INDIRECT("Problématiques_compétences!BC"&amp;MATCH($A$1,Problématiques_compétences!$D$1:$D$174,0))="x",COLUMN(Problématiques_compétences!$F$1:$BC$1)-5,""),ROW()-5)),"")</f>
        <v>CO6.2</v>
      </c>
      <c r="B8" s="1031" t="str">
        <f ca="1">IFERROR(INDEX(Compétences!$C$1:$D$51,MATCH(A8,Compétences!$C$1:$C$51,0),2),"")</f>
        <v>Identifier et régler des variables et des paramètres internes et externes utiles à une simulation mobilisant une modélisation multiphysique</v>
      </c>
      <c r="C8" s="1031"/>
      <c r="D8" s="1031"/>
      <c r="E8" s="1031"/>
      <c r="F8" s="1031"/>
      <c r="G8" s="1031"/>
      <c r="H8" s="1031"/>
      <c r="I8" s="1031"/>
      <c r="J8" s="1032"/>
      <c r="K8" s="813">
        <f ca="1">INDEX(Compétences!C2:I51,MATCH(A8,Compétences!C2:C51,0),3)</f>
        <v>0</v>
      </c>
      <c r="L8" s="813" t="str">
        <f ca="1">INDEX(Compétences!C2:I51,MATCH(A8,Compétences!C2:C51,0),4)</f>
        <v>XX</v>
      </c>
      <c r="M8" s="813" t="str">
        <f ca="1">INDEX(Compétences!C2:I51,MATCH(A8,Compétences!C2:C51,0),5)</f>
        <v>XX</v>
      </c>
      <c r="N8" s="1035" t="str">
        <f ca="1">INDEX(Compétences!C2:I51,MATCH(A8,Compétences!C2:C51,0),7)</f>
        <v>3 Approche comportementale des produits</v>
      </c>
      <c r="O8" s="1035"/>
      <c r="P8" s="1035"/>
      <c r="Q8" s="1035"/>
      <c r="R8" s="1035"/>
      <c r="S8" s="1036"/>
      <c r="T8" s="1081" t="s">
        <v>841</v>
      </c>
      <c r="U8" s="1082"/>
      <c r="V8" s="1082"/>
      <c r="W8" s="1082"/>
      <c r="X8" s="1082"/>
      <c r="Y8" s="1082"/>
      <c r="Z8" s="1082"/>
      <c r="AA8" s="1082"/>
      <c r="AB8" s="1082"/>
      <c r="AC8" s="1083"/>
    </row>
    <row r="9" spans="1:29" ht="45" customHeight="1" x14ac:dyDescent="0.25">
      <c r="A9" s="1030"/>
      <c r="B9" s="1033"/>
      <c r="C9" s="1033"/>
      <c r="D9" s="1033"/>
      <c r="E9" s="1033"/>
      <c r="F9" s="1033"/>
      <c r="G9" s="1033"/>
      <c r="H9" s="1033"/>
      <c r="I9" s="1033"/>
      <c r="J9" s="1034"/>
      <c r="K9" s="813"/>
      <c r="L9" s="813"/>
      <c r="M9" s="813"/>
      <c r="N9" s="1037"/>
      <c r="O9" s="1037"/>
      <c r="P9" s="1037"/>
      <c r="Q9" s="1037"/>
      <c r="R9" s="1037"/>
      <c r="S9" s="1038"/>
      <c r="T9" s="1078"/>
      <c r="U9" s="1079"/>
      <c r="V9" s="1079"/>
      <c r="W9" s="1079"/>
      <c r="X9" s="1079"/>
      <c r="Y9" s="1079"/>
      <c r="Z9" s="1079"/>
      <c r="AA9" s="1079"/>
      <c r="AB9" s="1079"/>
      <c r="AC9" s="1080"/>
    </row>
    <row r="10" spans="1:29" ht="32.25" customHeight="1" x14ac:dyDescent="0.25">
      <c r="A10" s="1029" t="str">
        <f t="array" aca="1" ref="A10" ca="1">IFERROR(INDEX(Problématiques_compétences!$F$2:$BC$2,SMALL(IF(INDIRECT("Problématiques_compétences!F"&amp;MATCH($A$1,Problématiques_compétences!$D$1:$D$174,0)):INDIRECT("Problématiques_compétences!BC"&amp;MATCH($A$1,Problématiques_compétences!$D$1:$D$174,0))="x",COLUMN(Problématiques_compétences!$F$1:$BC$1)-5,""),ROW()-6)),"")</f>
        <v>CO7.1</v>
      </c>
      <c r="B10" s="1031" t="str">
        <f ca="1">IFERROR(INDEX(Compétences!$C$1:$D$51,MATCH(A10,Compétences!$C$1:$C$51,0),2),"")</f>
        <v>Réaliser et valider un prototype ou une maquette obtenus en réponse à tout ou partie du cahier des charges initial.</v>
      </c>
      <c r="C10" s="1031"/>
      <c r="D10" s="1031"/>
      <c r="E10" s="1031"/>
      <c r="F10" s="1031"/>
      <c r="G10" s="1031"/>
      <c r="H10" s="1031"/>
      <c r="I10" s="1031"/>
      <c r="J10" s="1032"/>
      <c r="K10" s="813" t="str">
        <f ca="1">INDEX(Compétences!C2:I51,MATCH(A10,Compétences!C2:C51,0),3)</f>
        <v>XX</v>
      </c>
      <c r="L10" s="813">
        <f ca="1">INDEX(Compétences!C2:I51,MATCH(A10,Compétences!C2:C51,0),4)</f>
        <v>0</v>
      </c>
      <c r="M10" s="813" t="str">
        <f ca="1">INDEX(Compétences!C2:I51,MATCH(A10,Compétences!C2:C51,0),5)</f>
        <v>XX</v>
      </c>
      <c r="N10" s="1035" t="str">
        <f ca="1">INDEX(Compétences!C2:I51,MATCH(A10,Compétences!C2:C51,0),7)</f>
        <v>1.2 Outils de l'ingénierie système
6 Prototypage et expérimentation</v>
      </c>
      <c r="O10" s="1035"/>
      <c r="P10" s="1035"/>
      <c r="Q10" s="1035"/>
      <c r="R10" s="1035"/>
      <c r="S10" s="1036"/>
      <c r="T10" s="1081" t="s">
        <v>842</v>
      </c>
      <c r="U10" s="1082"/>
      <c r="V10" s="1082"/>
      <c r="W10" s="1082"/>
      <c r="X10" s="1082"/>
      <c r="Y10" s="1082"/>
      <c r="Z10" s="1082"/>
      <c r="AA10" s="1082"/>
      <c r="AB10" s="1082"/>
      <c r="AC10" s="1083"/>
    </row>
    <row r="11" spans="1:29" ht="44.25" customHeight="1" x14ac:dyDescent="0.25">
      <c r="A11" s="1030"/>
      <c r="B11" s="1033"/>
      <c r="C11" s="1033"/>
      <c r="D11" s="1033"/>
      <c r="E11" s="1033"/>
      <c r="F11" s="1033"/>
      <c r="G11" s="1033"/>
      <c r="H11" s="1033"/>
      <c r="I11" s="1033"/>
      <c r="J11" s="1034"/>
      <c r="K11" s="813"/>
      <c r="L11" s="813"/>
      <c r="M11" s="813"/>
      <c r="N11" s="1037"/>
      <c r="O11" s="1037"/>
      <c r="P11" s="1037"/>
      <c r="Q11" s="1037"/>
      <c r="R11" s="1037"/>
      <c r="S11" s="1038"/>
      <c r="T11" s="1078"/>
      <c r="U11" s="1079"/>
      <c r="V11" s="1079"/>
      <c r="W11" s="1079"/>
      <c r="X11" s="1079"/>
      <c r="Y11" s="1079"/>
      <c r="Z11" s="1079"/>
      <c r="AA11" s="1079"/>
      <c r="AB11" s="1079"/>
      <c r="AC11" s="1080"/>
    </row>
    <row r="12" spans="1:29" ht="32.25" customHeight="1" x14ac:dyDescent="0.25">
      <c r="A12" s="1046" t="str">
        <f t="array" aca="1" ref="A12" ca="1">IFERROR(INDEX(Problématiques_compétences!$F$2:$BC$2,SMALL(IF(INDIRECT("Problématiques_compétences!F"&amp;MATCH($A$1,Problématiques_compétences!$D$1:$D$174,0)):INDIRECT("Problématiques_compétences!BC"&amp;MATCH($A$1,Problématiques_compétences!$D$1:$D$174,0))="x",COLUMN(Problématiques_compétences!$F$1:$BC$1)-5,""),ROW()-7)),"")</f>
        <v>CO7.2</v>
      </c>
      <c r="B12" s="1048" t="str">
        <f ca="1">IFERROR(INDEX(Compétences!$C$1:$D$51,MATCH(A12,Compétences!$C$1:$C$51,0),2),"")</f>
        <v>Mettre en œuvre un scénario de validation devant intégrer un protocole d’essais, de mesures et/ou d’observations sur le prototype ou la maquette, interpréter les résultats et qualifier le produit</v>
      </c>
      <c r="C12" s="1048"/>
      <c r="D12" s="1048"/>
      <c r="E12" s="1048"/>
      <c r="F12" s="1048"/>
      <c r="G12" s="1048"/>
      <c r="H12" s="1048"/>
      <c r="I12" s="1048"/>
      <c r="J12" s="1049"/>
      <c r="K12" s="1052" t="str">
        <f ca="1">INDEX(Compétences!C2:I51,MATCH(A12,Compétences!C2:C51,0),3)</f>
        <v>X</v>
      </c>
      <c r="L12" s="1052" t="str">
        <f ca="1">INDEX(Compétences!C2:I51,MATCH(A12,Compétences!C2:C51,0),4)</f>
        <v>XX</v>
      </c>
      <c r="M12" s="1052" t="str">
        <f ca="1">INDEX(Compétences!C2:I51,MATCH(B12,Compétences!D2:D51,0),5)</f>
        <v>XX</v>
      </c>
      <c r="N12" s="1054" t="str">
        <f ca="1">INDEX(Compétences!C2:I51,MATCH(A12,Compétences!C2:C51,0),7)</f>
        <v>1.2 Outils de l'ingénierie système
2.1. Représentation des flux MEI
6.2 Expérimentations et essais
6.3 Vérification, validation et qualification d'un produit</v>
      </c>
      <c r="O12" s="1054"/>
      <c r="P12" s="1054"/>
      <c r="Q12" s="1054"/>
      <c r="R12" s="1054"/>
      <c r="S12" s="1055"/>
      <c r="T12" s="1081" t="s">
        <v>843</v>
      </c>
      <c r="U12" s="1082"/>
      <c r="V12" s="1082"/>
      <c r="W12" s="1082"/>
      <c r="X12" s="1082"/>
      <c r="Y12" s="1082"/>
      <c r="Z12" s="1082"/>
      <c r="AA12" s="1082"/>
      <c r="AB12" s="1082"/>
      <c r="AC12" s="1083"/>
    </row>
    <row r="13" spans="1:29" ht="43.5" customHeight="1" thickBot="1" x14ac:dyDescent="0.3">
      <c r="A13" s="1047"/>
      <c r="B13" s="1050"/>
      <c r="C13" s="1050"/>
      <c r="D13" s="1050"/>
      <c r="E13" s="1050"/>
      <c r="F13" s="1050"/>
      <c r="G13" s="1050"/>
      <c r="H13" s="1050"/>
      <c r="I13" s="1050"/>
      <c r="J13" s="1051"/>
      <c r="K13" s="1053"/>
      <c r="L13" s="1053"/>
      <c r="M13" s="1053"/>
      <c r="N13" s="1056"/>
      <c r="O13" s="1056"/>
      <c r="P13" s="1056"/>
      <c r="Q13" s="1056"/>
      <c r="R13" s="1056"/>
      <c r="S13" s="1057"/>
      <c r="T13" s="1078"/>
      <c r="U13" s="1079"/>
      <c r="V13" s="1079"/>
      <c r="W13" s="1079"/>
      <c r="X13" s="1079"/>
      <c r="Y13" s="1079"/>
      <c r="Z13" s="1079"/>
      <c r="AA13" s="1079"/>
      <c r="AB13" s="1079"/>
      <c r="AC13" s="1080"/>
    </row>
    <row r="14" spans="1:29" ht="16.5" customHeight="1" x14ac:dyDescent="0.25">
      <c r="A14" s="868" t="s">
        <v>33</v>
      </c>
      <c r="B14" s="869"/>
      <c r="C14" s="869"/>
      <c r="D14" s="869"/>
      <c r="E14" s="869"/>
      <c r="F14" s="869"/>
      <c r="G14" s="869"/>
      <c r="H14" s="869"/>
      <c r="I14" s="869"/>
      <c r="J14" s="869"/>
      <c r="K14" s="869"/>
      <c r="L14" s="869"/>
      <c r="M14" s="869"/>
      <c r="N14" s="869"/>
      <c r="O14" s="869"/>
      <c r="P14" s="870"/>
      <c r="Q14" s="871" t="s">
        <v>34</v>
      </c>
      <c r="R14" s="872"/>
      <c r="S14" s="872"/>
      <c r="T14" s="872"/>
      <c r="U14" s="872"/>
      <c r="V14" s="872"/>
      <c r="W14" s="872"/>
      <c r="X14" s="872"/>
      <c r="Y14" s="872"/>
      <c r="Z14" s="872"/>
      <c r="AA14" s="872"/>
      <c r="AB14" s="872"/>
      <c r="AC14" s="873"/>
    </row>
    <row r="15" spans="1:29" ht="30.75" customHeight="1" x14ac:dyDescent="0.25">
      <c r="A15" s="874" t="s">
        <v>1210</v>
      </c>
      <c r="B15" s="1086"/>
      <c r="C15" s="1086"/>
      <c r="D15" s="1086"/>
      <c r="E15" s="1086"/>
      <c r="F15" s="1086"/>
      <c r="G15" s="1086"/>
      <c r="H15" s="1086"/>
      <c r="I15" s="1086"/>
      <c r="J15" s="1086"/>
      <c r="K15" s="1086"/>
      <c r="L15" s="1086"/>
      <c r="M15" s="1086"/>
      <c r="N15" s="1086"/>
      <c r="O15" s="1086"/>
      <c r="P15" s="876"/>
      <c r="Q15" s="851" t="s">
        <v>759</v>
      </c>
      <c r="R15" s="1087"/>
      <c r="S15" s="1087"/>
      <c r="T15" s="1087"/>
      <c r="U15" s="1087"/>
      <c r="V15" s="1087"/>
      <c r="W15" s="1087"/>
      <c r="X15" s="1087"/>
      <c r="Y15" s="1087"/>
      <c r="Z15" s="1087"/>
      <c r="AA15" s="1087"/>
      <c r="AB15" s="1087"/>
      <c r="AC15" s="853"/>
    </row>
    <row r="16" spans="1:29" ht="69" customHeight="1" x14ac:dyDescent="0.25">
      <c r="A16" s="877"/>
      <c r="B16" s="878"/>
      <c r="C16" s="878"/>
      <c r="D16" s="878"/>
      <c r="E16" s="878"/>
      <c r="F16" s="878"/>
      <c r="G16" s="878"/>
      <c r="H16" s="878"/>
      <c r="I16" s="878"/>
      <c r="J16" s="878"/>
      <c r="K16" s="878"/>
      <c r="L16" s="878"/>
      <c r="M16" s="878"/>
      <c r="N16" s="878"/>
      <c r="O16" s="878"/>
      <c r="P16" s="879"/>
      <c r="Q16" s="880"/>
      <c r="R16" s="881"/>
      <c r="S16" s="881"/>
      <c r="T16" s="881"/>
      <c r="U16" s="881"/>
      <c r="V16" s="881"/>
      <c r="W16" s="881"/>
      <c r="X16" s="881"/>
      <c r="Y16" s="881"/>
      <c r="Z16" s="881"/>
      <c r="AA16" s="881"/>
      <c r="AB16" s="881"/>
      <c r="AC16" s="882"/>
    </row>
    <row r="17" spans="1:38" ht="16.5" customHeight="1" x14ac:dyDescent="0.25">
      <c r="A17" s="883" t="s">
        <v>60</v>
      </c>
      <c r="B17" s="884"/>
      <c r="C17" s="884"/>
      <c r="D17" s="884"/>
      <c r="E17" s="884"/>
      <c r="F17" s="884"/>
      <c r="G17" s="884"/>
      <c r="H17" s="884"/>
      <c r="I17" s="884"/>
      <c r="J17" s="884"/>
      <c r="K17" s="884"/>
      <c r="L17" s="884"/>
      <c r="M17" s="884"/>
      <c r="N17" s="884"/>
      <c r="O17" s="884"/>
      <c r="P17" s="885"/>
      <c r="Q17" s="886" t="s">
        <v>61</v>
      </c>
      <c r="R17" s="887"/>
      <c r="S17" s="887"/>
      <c r="T17" s="887"/>
      <c r="U17" s="887"/>
      <c r="V17" s="887"/>
      <c r="W17" s="887"/>
      <c r="X17" s="887"/>
      <c r="Y17" s="887"/>
      <c r="Z17" s="887"/>
      <c r="AA17" s="887"/>
      <c r="AB17" s="887"/>
      <c r="AC17" s="888"/>
    </row>
    <row r="18" spans="1:38" ht="30" customHeight="1" x14ac:dyDescent="0.25">
      <c r="A18" s="851" t="s">
        <v>795</v>
      </c>
      <c r="B18" s="1087"/>
      <c r="C18" s="1087"/>
      <c r="D18" s="1087"/>
      <c r="E18" s="1087"/>
      <c r="F18" s="1087"/>
      <c r="G18" s="1087"/>
      <c r="H18" s="1087"/>
      <c r="I18" s="1087"/>
      <c r="J18" s="1087"/>
      <c r="K18" s="1087"/>
      <c r="L18" s="1087"/>
      <c r="M18" s="1087"/>
      <c r="N18" s="1087"/>
      <c r="O18" s="1087"/>
      <c r="P18" s="853"/>
      <c r="Q18" s="851" t="s">
        <v>758</v>
      </c>
      <c r="R18" s="1087"/>
      <c r="S18" s="1087"/>
      <c r="T18" s="1087"/>
      <c r="U18" s="1087"/>
      <c r="V18" s="1087"/>
      <c r="W18" s="1087"/>
      <c r="X18" s="1087"/>
      <c r="Y18" s="1087"/>
      <c r="Z18" s="1087"/>
      <c r="AA18" s="1087"/>
      <c r="AB18" s="1087"/>
      <c r="AC18" s="853"/>
    </row>
    <row r="19" spans="1:38" ht="39.75" customHeight="1" thickBot="1" x14ac:dyDescent="0.3">
      <c r="A19" s="854"/>
      <c r="B19" s="855"/>
      <c r="C19" s="855"/>
      <c r="D19" s="855"/>
      <c r="E19" s="855"/>
      <c r="F19" s="855"/>
      <c r="G19" s="855"/>
      <c r="H19" s="855"/>
      <c r="I19" s="855"/>
      <c r="J19" s="855"/>
      <c r="K19" s="855"/>
      <c r="L19" s="855"/>
      <c r="M19" s="855"/>
      <c r="N19" s="855"/>
      <c r="O19" s="855"/>
      <c r="P19" s="856"/>
      <c r="Q19" s="854"/>
      <c r="R19" s="855"/>
      <c r="S19" s="855"/>
      <c r="T19" s="855"/>
      <c r="U19" s="855"/>
      <c r="V19" s="855"/>
      <c r="W19" s="855"/>
      <c r="X19" s="855"/>
      <c r="Y19" s="855"/>
      <c r="Z19" s="855"/>
      <c r="AA19" s="855"/>
      <c r="AB19" s="855"/>
      <c r="AC19" s="856"/>
    </row>
    <row r="20" spans="1:38" ht="16.5" customHeight="1" x14ac:dyDescent="0.25">
      <c r="A20" s="857" t="s">
        <v>749</v>
      </c>
      <c r="B20" s="858"/>
      <c r="C20" s="858"/>
      <c r="D20" s="858"/>
      <c r="E20" s="858"/>
      <c r="F20" s="858"/>
      <c r="G20" s="858"/>
      <c r="H20" s="858"/>
      <c r="I20" s="858"/>
      <c r="J20" s="858"/>
      <c r="K20" s="858"/>
      <c r="L20" s="858"/>
      <c r="M20" s="858"/>
      <c r="N20" s="858"/>
      <c r="O20" s="858"/>
      <c r="P20" s="859"/>
      <c r="Q20" s="860" t="s">
        <v>110</v>
      </c>
      <c r="R20" s="861"/>
      <c r="S20" s="861"/>
      <c r="T20" s="861"/>
      <c r="U20" s="861"/>
      <c r="V20" s="861"/>
      <c r="W20" s="861"/>
      <c r="X20" s="861"/>
      <c r="Y20" s="861"/>
      <c r="Z20" s="861"/>
      <c r="AA20" s="861"/>
      <c r="AB20" s="861"/>
      <c r="AC20" s="862"/>
    </row>
    <row r="21" spans="1:38" ht="91.5" customHeight="1" thickBot="1" x14ac:dyDescent="0.3">
      <c r="A21" s="854" t="s">
        <v>762</v>
      </c>
      <c r="B21" s="863"/>
      <c r="C21" s="863"/>
      <c r="D21" s="863"/>
      <c r="E21" s="863"/>
      <c r="F21" s="863"/>
      <c r="G21" s="863"/>
      <c r="H21" s="863"/>
      <c r="I21" s="863"/>
      <c r="J21" s="863"/>
      <c r="K21" s="863"/>
      <c r="L21" s="863"/>
      <c r="M21" s="863"/>
      <c r="N21" s="863"/>
      <c r="O21" s="863"/>
      <c r="P21" s="864"/>
      <c r="Q21" s="865" t="s">
        <v>761</v>
      </c>
      <c r="R21" s="866"/>
      <c r="S21" s="866"/>
      <c r="T21" s="866"/>
      <c r="U21" s="866"/>
      <c r="V21" s="866"/>
      <c r="W21" s="866"/>
      <c r="X21" s="866"/>
      <c r="Y21" s="866"/>
      <c r="Z21" s="866"/>
      <c r="AA21" s="866"/>
      <c r="AB21" s="866"/>
      <c r="AC21" s="867"/>
    </row>
    <row r="22" spans="1:38" x14ac:dyDescent="0.25">
      <c r="A22" s="488"/>
      <c r="B22" s="487"/>
      <c r="C22" s="487"/>
      <c r="D22" s="487"/>
      <c r="E22" s="487"/>
      <c r="F22" s="487"/>
      <c r="G22" s="487"/>
      <c r="H22" s="486"/>
      <c r="I22" s="486"/>
      <c r="J22" s="486"/>
      <c r="K22" s="489"/>
      <c r="L22" s="489"/>
      <c r="M22" s="489"/>
      <c r="N22" s="489"/>
      <c r="O22" s="489"/>
      <c r="P22" s="489"/>
      <c r="Q22" s="490"/>
      <c r="R22" s="490"/>
      <c r="S22" s="490"/>
      <c r="T22" s="490"/>
      <c r="U22" s="490"/>
      <c r="V22" s="490"/>
      <c r="W22" s="490"/>
      <c r="X22" s="490"/>
      <c r="Y22" s="490"/>
      <c r="Z22" s="490"/>
      <c r="AA22" s="490"/>
      <c r="AB22" s="490"/>
      <c r="AC22" s="490"/>
    </row>
    <row r="23" spans="1:38" ht="15.75" x14ac:dyDescent="0.25">
      <c r="A23" s="1060" t="s">
        <v>35</v>
      </c>
      <c r="B23" s="1060"/>
      <c r="C23" s="1060"/>
      <c r="D23" s="1060"/>
      <c r="E23" s="1060"/>
      <c r="F23" s="1060"/>
      <c r="G23" s="1060"/>
      <c r="H23" s="1060"/>
      <c r="I23" s="1060"/>
      <c r="J23" s="1060"/>
      <c r="K23" s="1060"/>
      <c r="L23" s="1060"/>
      <c r="M23" s="1060"/>
      <c r="N23" s="1060"/>
      <c r="O23" s="1060"/>
      <c r="P23" s="1060"/>
      <c r="Q23" s="1060"/>
      <c r="R23" s="1060"/>
      <c r="S23" s="1060"/>
      <c r="T23" s="1060"/>
      <c r="U23" s="1060"/>
      <c r="V23" s="1060"/>
      <c r="W23" s="1060"/>
      <c r="X23" s="1060"/>
      <c r="Y23" s="1060"/>
      <c r="Z23" s="1060"/>
      <c r="AA23" s="1060"/>
      <c r="AB23" s="1060"/>
      <c r="AC23" s="1060"/>
    </row>
    <row r="24" spans="1:38" x14ac:dyDescent="0.25">
      <c r="A24" s="513"/>
      <c r="B24" s="514"/>
      <c r="C24" s="901" t="s">
        <v>108</v>
      </c>
      <c r="D24" s="1061"/>
      <c r="E24" s="1061"/>
      <c r="F24" s="1061"/>
      <c r="G24" s="1061"/>
      <c r="H24" s="1061"/>
      <c r="I24" s="1061"/>
      <c r="J24" s="1061"/>
      <c r="K24" s="900"/>
      <c r="L24" s="1061" t="s">
        <v>111</v>
      </c>
      <c r="M24" s="1061"/>
      <c r="N24" s="1061"/>
      <c r="O24" s="1061"/>
      <c r="P24" s="1061"/>
      <c r="Q24" s="1061"/>
      <c r="R24" s="1061"/>
      <c r="S24" s="1061"/>
      <c r="T24" s="900"/>
      <c r="U24" s="901" t="s">
        <v>112</v>
      </c>
      <c r="V24" s="1061"/>
      <c r="W24" s="1061"/>
      <c r="X24" s="1061"/>
      <c r="Y24" s="1061"/>
      <c r="Z24" s="1061"/>
      <c r="AA24" s="1061"/>
      <c r="AB24" s="1061"/>
      <c r="AC24" s="900"/>
      <c r="AD24" s="901" t="s">
        <v>750</v>
      </c>
      <c r="AE24" s="1061"/>
      <c r="AF24" s="1061"/>
      <c r="AG24" s="1061"/>
      <c r="AH24" s="1061"/>
      <c r="AI24" s="1061"/>
      <c r="AJ24" s="1061"/>
      <c r="AK24" s="1061"/>
      <c r="AL24" s="900"/>
    </row>
    <row r="25" spans="1:38" x14ac:dyDescent="0.25">
      <c r="A25" s="513"/>
      <c r="B25" s="514"/>
      <c r="C25" s="901" t="s">
        <v>107</v>
      </c>
      <c r="D25" s="1061"/>
      <c r="E25" s="1061"/>
      <c r="F25" s="1061"/>
      <c r="G25" s="1061"/>
      <c r="H25" s="1061"/>
      <c r="I25" s="1061" t="s">
        <v>106</v>
      </c>
      <c r="J25" s="1061"/>
      <c r="K25" s="900"/>
      <c r="L25" s="901" t="s">
        <v>107</v>
      </c>
      <c r="M25" s="1061"/>
      <c r="N25" s="1061"/>
      <c r="O25" s="1061"/>
      <c r="P25" s="1061"/>
      <c r="Q25" s="1061"/>
      <c r="R25" s="1061" t="s">
        <v>106</v>
      </c>
      <c r="S25" s="1061"/>
      <c r="T25" s="900"/>
      <c r="U25" s="901" t="s">
        <v>107</v>
      </c>
      <c r="V25" s="1061"/>
      <c r="W25" s="1061"/>
      <c r="X25" s="1061"/>
      <c r="Y25" s="1061"/>
      <c r="Z25" s="1061"/>
      <c r="AA25" s="1061" t="s">
        <v>106</v>
      </c>
      <c r="AB25" s="1061"/>
      <c r="AC25" s="900"/>
      <c r="AD25" s="901" t="s">
        <v>107</v>
      </c>
      <c r="AE25" s="1061"/>
      <c r="AF25" s="1061"/>
      <c r="AG25" s="1061"/>
      <c r="AH25" s="1061"/>
      <c r="AI25" s="1061"/>
      <c r="AJ25" s="1061" t="s">
        <v>106</v>
      </c>
      <c r="AK25" s="1061"/>
      <c r="AL25" s="900"/>
    </row>
    <row r="26" spans="1:38" ht="33.75" customHeight="1" x14ac:dyDescent="0.25">
      <c r="A26" s="1058" t="s">
        <v>37</v>
      </c>
      <c r="B26" s="912"/>
      <c r="C26" s="909" t="s">
        <v>820</v>
      </c>
      <c r="D26" s="988"/>
      <c r="E26" s="988"/>
      <c r="F26" s="988"/>
      <c r="G26" s="988"/>
      <c r="H26" s="988"/>
      <c r="I26" s="988" t="s">
        <v>790</v>
      </c>
      <c r="J26" s="988"/>
      <c r="K26" s="906"/>
      <c r="L26" s="909" t="s">
        <v>821</v>
      </c>
      <c r="M26" s="988"/>
      <c r="N26" s="988"/>
      <c r="O26" s="988"/>
      <c r="P26" s="988"/>
      <c r="Q26" s="988"/>
      <c r="R26" s="988" t="s">
        <v>791</v>
      </c>
      <c r="S26" s="988"/>
      <c r="T26" s="906"/>
      <c r="U26" s="909" t="s">
        <v>822</v>
      </c>
      <c r="V26" s="988"/>
      <c r="W26" s="988"/>
      <c r="X26" s="988"/>
      <c r="Y26" s="988"/>
      <c r="Z26" s="988"/>
      <c r="AA26" s="988" t="s">
        <v>792</v>
      </c>
      <c r="AB26" s="988"/>
      <c r="AC26" s="906"/>
      <c r="AD26" s="909" t="s">
        <v>823</v>
      </c>
      <c r="AE26" s="988"/>
      <c r="AF26" s="988"/>
      <c r="AG26" s="988"/>
      <c r="AH26" s="988"/>
      <c r="AI26" s="988"/>
      <c r="AJ26" s="988" t="s">
        <v>797</v>
      </c>
      <c r="AK26" s="988"/>
      <c r="AL26" s="906"/>
    </row>
    <row r="27" spans="1:38" ht="104.25" customHeight="1" x14ac:dyDescent="0.25">
      <c r="A27" s="1058" t="s">
        <v>1172</v>
      </c>
      <c r="B27" s="1059"/>
      <c r="C27" s="909" t="s">
        <v>827</v>
      </c>
      <c r="D27" s="988"/>
      <c r="E27" s="988"/>
      <c r="F27" s="988"/>
      <c r="G27" s="988"/>
      <c r="H27" s="988"/>
      <c r="I27" s="988" t="s">
        <v>798</v>
      </c>
      <c r="J27" s="988"/>
      <c r="K27" s="906"/>
      <c r="L27" s="909" t="s">
        <v>828</v>
      </c>
      <c r="M27" s="988"/>
      <c r="N27" s="988"/>
      <c r="O27" s="988"/>
      <c r="P27" s="988"/>
      <c r="Q27" s="988"/>
      <c r="R27" s="988" t="s">
        <v>798</v>
      </c>
      <c r="S27" s="988"/>
      <c r="T27" s="906"/>
      <c r="U27" s="909" t="s">
        <v>829</v>
      </c>
      <c r="V27" s="988"/>
      <c r="W27" s="988"/>
      <c r="X27" s="988"/>
      <c r="Y27" s="988"/>
      <c r="Z27" s="988"/>
      <c r="AA27" s="988" t="s">
        <v>798</v>
      </c>
      <c r="AB27" s="988"/>
      <c r="AC27" s="906"/>
      <c r="AD27" s="909" t="s">
        <v>830</v>
      </c>
      <c r="AE27" s="988"/>
      <c r="AF27" s="988"/>
      <c r="AG27" s="988"/>
      <c r="AH27" s="988"/>
      <c r="AI27" s="988"/>
      <c r="AJ27" s="988" t="s">
        <v>796</v>
      </c>
      <c r="AK27" s="988"/>
      <c r="AL27" s="906"/>
    </row>
    <row r="28" spans="1:38" ht="41.25" customHeight="1" x14ac:dyDescent="0.25">
      <c r="A28" s="1058" t="s">
        <v>39</v>
      </c>
      <c r="B28" s="1059"/>
      <c r="C28" s="909" t="s">
        <v>855</v>
      </c>
      <c r="D28" s="988"/>
      <c r="E28" s="988"/>
      <c r="F28" s="988"/>
      <c r="G28" s="988"/>
      <c r="H28" s="988"/>
      <c r="I28" s="988" t="s">
        <v>89</v>
      </c>
      <c r="J28" s="988"/>
      <c r="K28" s="906"/>
      <c r="L28" s="909" t="s">
        <v>856</v>
      </c>
      <c r="M28" s="988"/>
      <c r="N28" s="988"/>
      <c r="O28" s="988"/>
      <c r="P28" s="988"/>
      <c r="Q28" s="988"/>
      <c r="R28" s="988" t="s">
        <v>89</v>
      </c>
      <c r="S28" s="988"/>
      <c r="T28" s="906"/>
      <c r="U28" s="909" t="s">
        <v>856</v>
      </c>
      <c r="V28" s="988"/>
      <c r="W28" s="988"/>
      <c r="X28" s="988"/>
      <c r="Y28" s="988"/>
      <c r="Z28" s="988"/>
      <c r="AA28" s="988" t="s">
        <v>89</v>
      </c>
      <c r="AB28" s="988"/>
      <c r="AC28" s="906"/>
      <c r="AD28" s="909" t="s">
        <v>856</v>
      </c>
      <c r="AE28" s="988"/>
      <c r="AF28" s="988"/>
      <c r="AG28" s="988"/>
      <c r="AH28" s="988"/>
      <c r="AI28" s="988"/>
      <c r="AJ28" s="988" t="s">
        <v>89</v>
      </c>
      <c r="AK28" s="988"/>
      <c r="AL28" s="906"/>
    </row>
    <row r="29" spans="1:38" ht="60" customHeight="1" x14ac:dyDescent="0.25">
      <c r="A29" s="1058" t="s">
        <v>38</v>
      </c>
      <c r="B29" s="1059"/>
      <c r="C29" s="909" t="s">
        <v>801</v>
      </c>
      <c r="D29" s="988"/>
      <c r="E29" s="988"/>
      <c r="F29" s="988"/>
      <c r="G29" s="988"/>
      <c r="H29" s="988"/>
      <c r="I29" s="988" t="s">
        <v>810</v>
      </c>
      <c r="J29" s="988"/>
      <c r="K29" s="906"/>
      <c r="L29" s="909" t="s">
        <v>807</v>
      </c>
      <c r="M29" s="988"/>
      <c r="N29" s="988"/>
      <c r="O29" s="988"/>
      <c r="P29" s="988"/>
      <c r="Q29" s="988"/>
      <c r="R29" s="988" t="s">
        <v>811</v>
      </c>
      <c r="S29" s="988"/>
      <c r="T29" s="906"/>
      <c r="U29" s="909" t="s">
        <v>808</v>
      </c>
      <c r="V29" s="988"/>
      <c r="W29" s="988"/>
      <c r="X29" s="988"/>
      <c r="Y29" s="988"/>
      <c r="Z29" s="988"/>
      <c r="AA29" s="988" t="s">
        <v>811</v>
      </c>
      <c r="AB29" s="988"/>
      <c r="AC29" s="906"/>
      <c r="AD29" s="909" t="s">
        <v>809</v>
      </c>
      <c r="AE29" s="988"/>
      <c r="AF29" s="988"/>
      <c r="AG29" s="988"/>
      <c r="AH29" s="988"/>
      <c r="AI29" s="988"/>
      <c r="AJ29" s="988" t="s">
        <v>812</v>
      </c>
      <c r="AK29" s="988"/>
      <c r="AL29" s="906"/>
    </row>
    <row r="30" spans="1:38" ht="45" customHeight="1" x14ac:dyDescent="0.25">
      <c r="A30" s="1058" t="s">
        <v>745</v>
      </c>
      <c r="B30" s="1059"/>
      <c r="C30" s="909" t="s">
        <v>803</v>
      </c>
      <c r="D30" s="988"/>
      <c r="E30" s="988"/>
      <c r="F30" s="988"/>
      <c r="G30" s="988"/>
      <c r="H30" s="988"/>
      <c r="I30" s="988" t="s">
        <v>752</v>
      </c>
      <c r="J30" s="988"/>
      <c r="K30" s="906"/>
      <c r="L30" s="909" t="s">
        <v>803</v>
      </c>
      <c r="M30" s="988"/>
      <c r="N30" s="988"/>
      <c r="O30" s="988"/>
      <c r="P30" s="988"/>
      <c r="Q30" s="988"/>
      <c r="R30" s="988" t="s">
        <v>752</v>
      </c>
      <c r="S30" s="988"/>
      <c r="T30" s="906"/>
      <c r="U30" s="909" t="s">
        <v>803</v>
      </c>
      <c r="V30" s="988"/>
      <c r="W30" s="988"/>
      <c r="X30" s="988"/>
      <c r="Y30" s="988"/>
      <c r="Z30" s="988"/>
      <c r="AA30" s="988" t="s">
        <v>752</v>
      </c>
      <c r="AB30" s="988"/>
      <c r="AC30" s="906"/>
      <c r="AD30" s="909" t="s">
        <v>803</v>
      </c>
      <c r="AE30" s="988"/>
      <c r="AF30" s="988"/>
      <c r="AG30" s="988"/>
      <c r="AH30" s="988"/>
      <c r="AI30" s="988"/>
      <c r="AJ30" s="988" t="s">
        <v>804</v>
      </c>
      <c r="AK30" s="988"/>
      <c r="AL30" s="906"/>
    </row>
    <row r="31" spans="1:38" ht="45" customHeight="1" x14ac:dyDescent="0.25">
      <c r="A31" s="1071" t="s">
        <v>56</v>
      </c>
      <c r="B31" s="1072"/>
      <c r="C31" s="909" t="s">
        <v>813</v>
      </c>
      <c r="D31" s="988"/>
      <c r="E31" s="988"/>
      <c r="F31" s="988"/>
      <c r="G31" s="988"/>
      <c r="H31" s="988"/>
      <c r="I31" s="988" t="s">
        <v>793</v>
      </c>
      <c r="J31" s="988"/>
      <c r="K31" s="906"/>
      <c r="L31" s="909" t="s">
        <v>814</v>
      </c>
      <c r="M31" s="988"/>
      <c r="N31" s="988"/>
      <c r="O31" s="988"/>
      <c r="P31" s="988"/>
      <c r="Q31" s="988"/>
      <c r="R31" s="988" t="s">
        <v>793</v>
      </c>
      <c r="S31" s="988"/>
      <c r="T31" s="906"/>
      <c r="U31" s="909" t="s">
        <v>815</v>
      </c>
      <c r="V31" s="988"/>
      <c r="W31" s="988"/>
      <c r="X31" s="988"/>
      <c r="Y31" s="988"/>
      <c r="Z31" s="988"/>
      <c r="AA31" s="988" t="s">
        <v>793</v>
      </c>
      <c r="AB31" s="988"/>
      <c r="AC31" s="906"/>
      <c r="AD31" s="909" t="s">
        <v>816</v>
      </c>
      <c r="AE31" s="988"/>
      <c r="AF31" s="988"/>
      <c r="AG31" s="988"/>
      <c r="AH31" s="988"/>
      <c r="AI31" s="988"/>
      <c r="AJ31" s="988" t="s">
        <v>793</v>
      </c>
      <c r="AK31" s="988"/>
      <c r="AL31" s="906"/>
    </row>
    <row r="32" spans="1:38" ht="36" customHeight="1" x14ac:dyDescent="0.25">
      <c r="A32" s="515" t="s">
        <v>113</v>
      </c>
      <c r="B32" s="515"/>
      <c r="C32" s="909" t="s">
        <v>763</v>
      </c>
      <c r="D32" s="988"/>
      <c r="E32" s="988"/>
      <c r="F32" s="988"/>
      <c r="G32" s="988"/>
      <c r="H32" s="988"/>
      <c r="I32" s="988"/>
      <c r="J32" s="988"/>
      <c r="K32" s="906"/>
      <c r="L32" s="909" t="s">
        <v>763</v>
      </c>
      <c r="M32" s="988"/>
      <c r="N32" s="988"/>
      <c r="O32" s="988"/>
      <c r="P32" s="988"/>
      <c r="Q32" s="988"/>
      <c r="R32" s="988"/>
      <c r="S32" s="988"/>
      <c r="T32" s="906"/>
      <c r="U32" s="909" t="s">
        <v>763</v>
      </c>
      <c r="V32" s="988"/>
      <c r="W32" s="988"/>
      <c r="X32" s="988"/>
      <c r="Y32" s="988"/>
      <c r="Z32" s="988"/>
      <c r="AA32" s="988"/>
      <c r="AB32" s="988"/>
      <c r="AC32" s="906"/>
      <c r="AD32" s="909" t="s">
        <v>763</v>
      </c>
      <c r="AE32" s="988"/>
      <c r="AF32" s="988"/>
      <c r="AG32" s="988"/>
      <c r="AH32" s="988"/>
      <c r="AI32" s="988"/>
      <c r="AJ32" s="988"/>
      <c r="AK32" s="988"/>
      <c r="AL32" s="906"/>
    </row>
    <row r="33" spans="1:38" ht="15.75" thickBot="1" x14ac:dyDescent="0.3">
      <c r="A33" s="495"/>
      <c r="B33" s="495"/>
    </row>
    <row r="34" spans="1:38" ht="15.75" x14ac:dyDescent="0.25">
      <c r="A34" s="926"/>
      <c r="B34" s="1100"/>
      <c r="C34" s="985" t="s">
        <v>1173</v>
      </c>
      <c r="D34" s="986"/>
      <c r="E34" s="986"/>
      <c r="F34" s="986"/>
      <c r="G34" s="986"/>
      <c r="H34" s="986"/>
      <c r="I34" s="986"/>
      <c r="J34" s="986"/>
      <c r="K34" s="986"/>
      <c r="L34" s="986"/>
      <c r="M34" s="986"/>
      <c r="N34" s="986"/>
      <c r="O34" s="986"/>
      <c r="P34" s="986"/>
      <c r="Q34" s="986"/>
      <c r="R34" s="986"/>
      <c r="S34" s="986"/>
      <c r="T34" s="986"/>
      <c r="U34" s="986"/>
      <c r="V34" s="986"/>
      <c r="W34" s="986"/>
      <c r="X34" s="986"/>
      <c r="Y34" s="986"/>
      <c r="Z34" s="986"/>
      <c r="AA34" s="986"/>
      <c r="AB34" s="986"/>
      <c r="AC34" s="986"/>
      <c r="AD34" s="986"/>
      <c r="AE34" s="986"/>
      <c r="AF34" s="986"/>
      <c r="AG34" s="986"/>
      <c r="AH34" s="986"/>
      <c r="AI34" s="986"/>
      <c r="AJ34" s="986"/>
      <c r="AK34" s="986"/>
      <c r="AL34" s="987"/>
    </row>
    <row r="35" spans="1:38" ht="15.75" x14ac:dyDescent="0.25">
      <c r="A35" s="926"/>
      <c r="B35" s="1100"/>
      <c r="C35" s="1101" t="s">
        <v>735</v>
      </c>
      <c r="D35" s="931"/>
      <c r="E35" s="931"/>
      <c r="F35" s="931"/>
      <c r="G35" s="931"/>
      <c r="H35" s="931"/>
      <c r="I35" s="931"/>
      <c r="J35" s="931"/>
      <c r="K35" s="931"/>
      <c r="L35" s="931" t="s">
        <v>736</v>
      </c>
      <c r="M35" s="931"/>
      <c r="N35" s="931"/>
      <c r="O35" s="931"/>
      <c r="P35" s="931"/>
      <c r="Q35" s="931"/>
      <c r="R35" s="931"/>
      <c r="S35" s="931"/>
      <c r="T35" s="931"/>
      <c r="U35" s="931" t="s">
        <v>1005</v>
      </c>
      <c r="V35" s="931"/>
      <c r="W35" s="931"/>
      <c r="X35" s="931"/>
      <c r="Y35" s="931"/>
      <c r="Z35" s="931"/>
      <c r="AA35" s="931"/>
      <c r="AB35" s="931"/>
      <c r="AC35" s="931"/>
      <c r="AD35" s="931" t="s">
        <v>1006</v>
      </c>
      <c r="AE35" s="931"/>
      <c r="AF35" s="931"/>
      <c r="AG35" s="931"/>
      <c r="AH35" s="931"/>
      <c r="AI35" s="931"/>
      <c r="AJ35" s="931"/>
      <c r="AK35" s="931"/>
      <c r="AL35" s="932"/>
    </row>
    <row r="36" spans="1:38" ht="92.25" customHeight="1" x14ac:dyDescent="0.25">
      <c r="A36" s="936" t="s">
        <v>737</v>
      </c>
      <c r="B36" s="965"/>
      <c r="C36" s="1097" t="s">
        <v>833</v>
      </c>
      <c r="D36" s="1088"/>
      <c r="E36" s="1088"/>
      <c r="F36" s="1088"/>
      <c r="G36" s="1088"/>
      <c r="H36" s="1088"/>
      <c r="I36" s="1088"/>
      <c r="J36" s="1088"/>
      <c r="K36" s="1088"/>
      <c r="L36" s="1088" t="s">
        <v>833</v>
      </c>
      <c r="M36" s="1088"/>
      <c r="N36" s="1088"/>
      <c r="O36" s="1088"/>
      <c r="P36" s="1088"/>
      <c r="Q36" s="1088"/>
      <c r="R36" s="1088"/>
      <c r="S36" s="1088"/>
      <c r="T36" s="1088"/>
      <c r="U36" s="1088" t="s">
        <v>833</v>
      </c>
      <c r="V36" s="1088"/>
      <c r="W36" s="1088"/>
      <c r="X36" s="1088"/>
      <c r="Y36" s="1088"/>
      <c r="Z36" s="1088"/>
      <c r="AA36" s="1088"/>
      <c r="AB36" s="1088"/>
      <c r="AC36" s="1088"/>
      <c r="AD36" s="1088" t="s">
        <v>833</v>
      </c>
      <c r="AE36" s="1088"/>
      <c r="AF36" s="1088"/>
      <c r="AG36" s="1088"/>
      <c r="AH36" s="1088"/>
      <c r="AI36" s="1088"/>
      <c r="AJ36" s="1088"/>
      <c r="AK36" s="1088"/>
      <c r="AL36" s="1089"/>
    </row>
    <row r="37" spans="1:38" ht="33" customHeight="1" x14ac:dyDescent="0.25">
      <c r="A37" s="936" t="s">
        <v>738</v>
      </c>
      <c r="B37" s="965"/>
      <c r="C37" s="1097" t="s">
        <v>773</v>
      </c>
      <c r="D37" s="1088"/>
      <c r="E37" s="1088"/>
      <c r="F37" s="1088"/>
      <c r="G37" s="1088"/>
      <c r="H37" s="1088"/>
      <c r="I37" s="1088"/>
      <c r="J37" s="1088"/>
      <c r="K37" s="1088"/>
      <c r="L37" s="1088" t="s">
        <v>773</v>
      </c>
      <c r="M37" s="1088"/>
      <c r="N37" s="1088"/>
      <c r="O37" s="1088"/>
      <c r="P37" s="1088"/>
      <c r="Q37" s="1088"/>
      <c r="R37" s="1088"/>
      <c r="S37" s="1088"/>
      <c r="T37" s="1088"/>
      <c r="U37" s="1088" t="s">
        <v>773</v>
      </c>
      <c r="V37" s="1088"/>
      <c r="W37" s="1088"/>
      <c r="X37" s="1088"/>
      <c r="Y37" s="1088"/>
      <c r="Z37" s="1088"/>
      <c r="AA37" s="1088"/>
      <c r="AB37" s="1088"/>
      <c r="AC37" s="1088"/>
      <c r="AD37" s="1088" t="s">
        <v>770</v>
      </c>
      <c r="AE37" s="1088"/>
      <c r="AF37" s="1088"/>
      <c r="AG37" s="1088"/>
      <c r="AH37" s="1088"/>
      <c r="AI37" s="1088"/>
      <c r="AJ37" s="1088"/>
      <c r="AK37" s="1088"/>
      <c r="AL37" s="1089"/>
    </row>
    <row r="38" spans="1:38" x14ac:dyDescent="0.25">
      <c r="A38" s="936" t="s">
        <v>52</v>
      </c>
      <c r="B38" s="965"/>
      <c r="C38" s="1097" t="s">
        <v>752</v>
      </c>
      <c r="D38" s="1088"/>
      <c r="E38" s="1088"/>
      <c r="F38" s="1088"/>
      <c r="G38" s="1088"/>
      <c r="H38" s="1088"/>
      <c r="I38" s="1088"/>
      <c r="J38" s="1088"/>
      <c r="K38" s="1088"/>
      <c r="L38" s="1088" t="s">
        <v>752</v>
      </c>
      <c r="M38" s="1088"/>
      <c r="N38" s="1088"/>
      <c r="O38" s="1088"/>
      <c r="P38" s="1088"/>
      <c r="Q38" s="1088"/>
      <c r="R38" s="1088"/>
      <c r="S38" s="1088"/>
      <c r="T38" s="1088"/>
      <c r="U38" s="1088" t="s">
        <v>752</v>
      </c>
      <c r="V38" s="1088"/>
      <c r="W38" s="1088"/>
      <c r="X38" s="1088"/>
      <c r="Y38" s="1088"/>
      <c r="Z38" s="1088"/>
      <c r="AA38" s="1088"/>
      <c r="AB38" s="1088"/>
      <c r="AC38" s="1088"/>
      <c r="AD38" s="1088" t="s">
        <v>777</v>
      </c>
      <c r="AE38" s="1088"/>
      <c r="AF38" s="1088"/>
      <c r="AG38" s="1088"/>
      <c r="AH38" s="1088"/>
      <c r="AI38" s="1088"/>
      <c r="AJ38" s="1088"/>
      <c r="AK38" s="1088"/>
      <c r="AL38" s="1089"/>
    </row>
    <row r="39" spans="1:38" ht="51" customHeight="1" x14ac:dyDescent="0.25">
      <c r="A39" s="936" t="s">
        <v>739</v>
      </c>
      <c r="B39" s="973"/>
      <c r="C39" s="1097" t="s">
        <v>775</v>
      </c>
      <c r="D39" s="1088"/>
      <c r="E39" s="1088"/>
      <c r="F39" s="1088"/>
      <c r="G39" s="1088"/>
      <c r="H39" s="1088"/>
      <c r="I39" s="1088"/>
      <c r="J39" s="1088"/>
      <c r="K39" s="1088"/>
      <c r="L39" s="1088" t="s">
        <v>775</v>
      </c>
      <c r="M39" s="1088"/>
      <c r="N39" s="1088"/>
      <c r="O39" s="1088"/>
      <c r="P39" s="1088"/>
      <c r="Q39" s="1088"/>
      <c r="R39" s="1088"/>
      <c r="S39" s="1088"/>
      <c r="T39" s="1088"/>
      <c r="U39" s="1088" t="s">
        <v>775</v>
      </c>
      <c r="V39" s="1088"/>
      <c r="W39" s="1088"/>
      <c r="X39" s="1088"/>
      <c r="Y39" s="1088"/>
      <c r="Z39" s="1088"/>
      <c r="AA39" s="1088"/>
      <c r="AB39" s="1088"/>
      <c r="AC39" s="1088"/>
      <c r="AD39" s="1088" t="s">
        <v>832</v>
      </c>
      <c r="AE39" s="1088"/>
      <c r="AF39" s="1088"/>
      <c r="AG39" s="1088"/>
      <c r="AH39" s="1088"/>
      <c r="AI39" s="1088"/>
      <c r="AJ39" s="1088"/>
      <c r="AK39" s="1088"/>
      <c r="AL39" s="1089"/>
    </row>
    <row r="40" spans="1:38" ht="18" customHeight="1" x14ac:dyDescent="0.25">
      <c r="A40" s="936" t="s">
        <v>740</v>
      </c>
      <c r="B40" s="965"/>
      <c r="C40" s="1097" t="s">
        <v>752</v>
      </c>
      <c r="D40" s="1088"/>
      <c r="E40" s="1088"/>
      <c r="F40" s="1088"/>
      <c r="G40" s="1088"/>
      <c r="H40" s="1088"/>
      <c r="I40" s="1088"/>
      <c r="J40" s="1088"/>
      <c r="K40" s="1088"/>
      <c r="L40" s="1088" t="s">
        <v>752</v>
      </c>
      <c r="M40" s="1088"/>
      <c r="N40" s="1088"/>
      <c r="O40" s="1088"/>
      <c r="P40" s="1088"/>
      <c r="Q40" s="1088"/>
      <c r="R40" s="1088"/>
      <c r="S40" s="1088"/>
      <c r="T40" s="1088"/>
      <c r="U40" s="1088" t="s">
        <v>752</v>
      </c>
      <c r="V40" s="1088"/>
      <c r="W40" s="1088"/>
      <c r="X40" s="1088"/>
      <c r="Y40" s="1088"/>
      <c r="Z40" s="1088"/>
      <c r="AA40" s="1088"/>
      <c r="AB40" s="1088"/>
      <c r="AC40" s="1088"/>
      <c r="AD40" s="679"/>
      <c r="AE40" s="679"/>
      <c r="AF40" s="679"/>
      <c r="AG40" s="679"/>
      <c r="AH40" s="679"/>
      <c r="AI40" s="679"/>
      <c r="AJ40" s="679"/>
      <c r="AK40" s="679"/>
      <c r="AL40" s="680"/>
    </row>
    <row r="41" spans="1:38" ht="19.5" customHeight="1" x14ac:dyDescent="0.25">
      <c r="A41" s="936" t="s">
        <v>741</v>
      </c>
      <c r="B41" s="965"/>
      <c r="C41" s="1097" t="s">
        <v>834</v>
      </c>
      <c r="D41" s="1088"/>
      <c r="E41" s="1088"/>
      <c r="F41" s="1088"/>
      <c r="G41" s="1088"/>
      <c r="H41" s="1088"/>
      <c r="I41" s="1088"/>
      <c r="J41" s="1088"/>
      <c r="K41" s="1088"/>
      <c r="L41" s="1088" t="s">
        <v>834</v>
      </c>
      <c r="M41" s="1088"/>
      <c r="N41" s="1088"/>
      <c r="O41" s="1088"/>
      <c r="P41" s="1088"/>
      <c r="Q41" s="1088"/>
      <c r="R41" s="1088"/>
      <c r="S41" s="1088"/>
      <c r="T41" s="1088"/>
      <c r="U41" s="1088" t="s">
        <v>834</v>
      </c>
      <c r="V41" s="1088"/>
      <c r="W41" s="1088"/>
      <c r="X41" s="1088"/>
      <c r="Y41" s="1088"/>
      <c r="Z41" s="1088"/>
      <c r="AA41" s="1088"/>
      <c r="AB41" s="1088"/>
      <c r="AC41" s="1088"/>
      <c r="AD41" s="1088" t="s">
        <v>774</v>
      </c>
      <c r="AE41" s="1088"/>
      <c r="AF41" s="1088"/>
      <c r="AG41" s="1088"/>
      <c r="AH41" s="1088"/>
      <c r="AI41" s="1088"/>
      <c r="AJ41" s="1088"/>
      <c r="AK41" s="1088"/>
      <c r="AL41" s="1089"/>
    </row>
    <row r="42" spans="1:38" x14ac:dyDescent="0.25">
      <c r="A42" s="936" t="s">
        <v>742</v>
      </c>
      <c r="B42" s="965"/>
      <c r="C42" s="1097"/>
      <c r="D42" s="1088"/>
      <c r="E42" s="1088"/>
      <c r="F42" s="1088"/>
      <c r="G42" s="1088"/>
      <c r="H42" s="1088"/>
      <c r="I42" s="1088"/>
      <c r="J42" s="1088"/>
      <c r="K42" s="1088"/>
      <c r="L42" s="1088"/>
      <c r="M42" s="1088"/>
      <c r="N42" s="1088"/>
      <c r="O42" s="1088"/>
      <c r="P42" s="1088"/>
      <c r="Q42" s="1088"/>
      <c r="R42" s="1088"/>
      <c r="S42" s="1088"/>
      <c r="T42" s="1088"/>
      <c r="U42" s="1088"/>
      <c r="V42" s="1088"/>
      <c r="W42" s="1088"/>
      <c r="X42" s="1088"/>
      <c r="Y42" s="1088"/>
      <c r="Z42" s="1088"/>
      <c r="AA42" s="1088"/>
      <c r="AB42" s="1088"/>
      <c r="AC42" s="1088"/>
      <c r="AD42" s="679"/>
      <c r="AE42" s="679"/>
      <c r="AF42" s="679"/>
      <c r="AG42" s="679"/>
      <c r="AH42" s="679"/>
      <c r="AI42" s="679"/>
      <c r="AJ42" s="679"/>
      <c r="AK42" s="679"/>
      <c r="AL42" s="680"/>
    </row>
    <row r="43" spans="1:38" x14ac:dyDescent="0.25">
      <c r="A43" s="936"/>
      <c r="B43" s="965"/>
      <c r="C43" s="1097"/>
      <c r="D43" s="1088"/>
      <c r="E43" s="1088"/>
      <c r="F43" s="1088"/>
      <c r="G43" s="1088"/>
      <c r="H43" s="1088"/>
      <c r="I43" s="1088"/>
      <c r="J43" s="1088"/>
      <c r="K43" s="1088"/>
      <c r="L43" s="1088"/>
      <c r="M43" s="1088"/>
      <c r="N43" s="1088"/>
      <c r="O43" s="1088"/>
      <c r="P43" s="1088"/>
      <c r="Q43" s="1088"/>
      <c r="R43" s="1088"/>
      <c r="S43" s="1088"/>
      <c r="T43" s="1088"/>
      <c r="U43" s="1088"/>
      <c r="V43" s="1088"/>
      <c r="W43" s="1088"/>
      <c r="X43" s="1088"/>
      <c r="Y43" s="1088"/>
      <c r="Z43" s="1088"/>
      <c r="AA43" s="1088"/>
      <c r="AB43" s="1088"/>
      <c r="AC43" s="1088"/>
      <c r="AD43" s="679"/>
      <c r="AE43" s="679"/>
      <c r="AF43" s="679"/>
      <c r="AG43" s="679"/>
      <c r="AH43" s="679"/>
      <c r="AI43" s="679"/>
      <c r="AJ43" s="679"/>
      <c r="AK43" s="679"/>
      <c r="AL43" s="680"/>
    </row>
    <row r="44" spans="1:38" x14ac:dyDescent="0.25">
      <c r="A44" s="936"/>
      <c r="B44" s="965"/>
      <c r="C44" s="1097"/>
      <c r="D44" s="1088"/>
      <c r="E44" s="1088"/>
      <c r="F44" s="1088"/>
      <c r="G44" s="1088"/>
      <c r="H44" s="1088"/>
      <c r="I44" s="1088"/>
      <c r="J44" s="1088"/>
      <c r="K44" s="1088"/>
      <c r="L44" s="1088"/>
      <c r="M44" s="1088"/>
      <c r="N44" s="1088"/>
      <c r="O44" s="1088"/>
      <c r="P44" s="1088"/>
      <c r="Q44" s="1088"/>
      <c r="R44" s="1088"/>
      <c r="S44" s="1088"/>
      <c r="T44" s="1088"/>
      <c r="U44" s="1088"/>
      <c r="V44" s="1088"/>
      <c r="W44" s="1088"/>
      <c r="X44" s="1088"/>
      <c r="Y44" s="1088"/>
      <c r="Z44" s="1088"/>
      <c r="AA44" s="1088"/>
      <c r="AB44" s="1088"/>
      <c r="AC44" s="1088"/>
      <c r="AD44" s="679"/>
      <c r="AE44" s="679"/>
      <c r="AF44" s="679"/>
      <c r="AG44" s="679"/>
      <c r="AH44" s="679"/>
      <c r="AI44" s="679"/>
      <c r="AJ44" s="679"/>
      <c r="AK44" s="679"/>
      <c r="AL44" s="680"/>
    </row>
    <row r="45" spans="1:38" ht="15.75" thickBot="1" x14ac:dyDescent="0.3">
      <c r="A45" s="936"/>
      <c r="B45" s="965"/>
      <c r="C45" s="1098"/>
      <c r="D45" s="1099"/>
      <c r="E45" s="1099"/>
      <c r="F45" s="1099"/>
      <c r="G45" s="1099"/>
      <c r="H45" s="1099"/>
      <c r="I45" s="1099"/>
      <c r="J45" s="1099"/>
      <c r="K45" s="1099"/>
      <c r="L45" s="1099"/>
      <c r="M45" s="1099"/>
      <c r="N45" s="1099"/>
      <c r="O45" s="1099"/>
      <c r="P45" s="1099"/>
      <c r="Q45" s="1099"/>
      <c r="R45" s="1099"/>
      <c r="S45" s="1099"/>
      <c r="T45" s="1099"/>
      <c r="U45" s="1099"/>
      <c r="V45" s="1099"/>
      <c r="W45" s="1099"/>
      <c r="X45" s="1099"/>
      <c r="Y45" s="1099"/>
      <c r="Z45" s="1099"/>
      <c r="AA45" s="1099"/>
      <c r="AB45" s="1099"/>
      <c r="AC45" s="1099"/>
      <c r="AD45" s="1102"/>
      <c r="AE45" s="1102"/>
      <c r="AF45" s="1102"/>
      <c r="AG45" s="1102"/>
      <c r="AH45" s="1102"/>
      <c r="AI45" s="1102"/>
      <c r="AJ45" s="1102"/>
      <c r="AK45" s="1102"/>
      <c r="AL45" s="1103"/>
    </row>
    <row r="46" spans="1:38" ht="15.75" thickBot="1" x14ac:dyDescent="0.3"/>
    <row r="47" spans="1:38" ht="15.75" x14ac:dyDescent="0.25">
      <c r="A47" s="1104"/>
      <c r="B47" s="1105"/>
      <c r="C47" s="1108" t="s">
        <v>1174</v>
      </c>
      <c r="D47" s="928"/>
      <c r="E47" s="928"/>
      <c r="F47" s="928"/>
      <c r="G47" s="928"/>
      <c r="H47" s="928"/>
      <c r="I47" s="928"/>
      <c r="J47" s="928"/>
      <c r="K47" s="928"/>
      <c r="L47" s="928"/>
      <c r="M47" s="928"/>
      <c r="N47" s="928"/>
      <c r="O47" s="928"/>
      <c r="P47" s="928"/>
      <c r="Q47" s="928"/>
      <c r="R47" s="928"/>
      <c r="S47" s="928"/>
      <c r="T47" s="928"/>
      <c r="U47" s="928"/>
      <c r="V47" s="928"/>
      <c r="W47" s="928"/>
      <c r="X47" s="928"/>
      <c r="Y47" s="928"/>
      <c r="Z47" s="928"/>
      <c r="AA47" s="928"/>
      <c r="AB47" s="928"/>
      <c r="AC47" s="928"/>
      <c r="AD47" s="928"/>
      <c r="AE47" s="928"/>
      <c r="AF47" s="928"/>
      <c r="AG47" s="928"/>
      <c r="AH47" s="928"/>
      <c r="AI47" s="928"/>
      <c r="AJ47" s="928"/>
      <c r="AK47" s="928"/>
      <c r="AL47" s="929"/>
    </row>
    <row r="48" spans="1:38" ht="15.75" x14ac:dyDescent="0.25">
      <c r="A48" s="1106"/>
      <c r="B48" s="1107"/>
      <c r="C48" s="1101" t="s">
        <v>735</v>
      </c>
      <c r="D48" s="931"/>
      <c r="E48" s="931"/>
      <c r="F48" s="931"/>
      <c r="G48" s="931"/>
      <c r="H48" s="931"/>
      <c r="I48" s="931"/>
      <c r="J48" s="931"/>
      <c r="K48" s="931"/>
      <c r="L48" s="931" t="s">
        <v>736</v>
      </c>
      <c r="M48" s="931"/>
      <c r="N48" s="931"/>
      <c r="O48" s="931"/>
      <c r="P48" s="931"/>
      <c r="Q48" s="931"/>
      <c r="R48" s="931"/>
      <c r="S48" s="931"/>
      <c r="T48" s="931"/>
      <c r="U48" s="931" t="s">
        <v>36</v>
      </c>
      <c r="V48" s="931"/>
      <c r="W48" s="931"/>
      <c r="X48" s="931"/>
      <c r="Y48" s="931"/>
      <c r="Z48" s="931"/>
      <c r="AA48" s="931"/>
      <c r="AB48" s="931"/>
      <c r="AC48" s="931"/>
      <c r="AD48" s="931" t="s">
        <v>751</v>
      </c>
      <c r="AE48" s="931"/>
      <c r="AF48" s="931"/>
      <c r="AG48" s="931"/>
      <c r="AH48" s="931"/>
      <c r="AI48" s="931"/>
      <c r="AJ48" s="931"/>
      <c r="AK48" s="931"/>
      <c r="AL48" s="932"/>
    </row>
    <row r="49" spans="1:38" ht="57.75" customHeight="1" x14ac:dyDescent="0.25">
      <c r="A49" s="975" t="s">
        <v>737</v>
      </c>
      <c r="B49" s="976"/>
      <c r="C49" s="1097" t="s">
        <v>838</v>
      </c>
      <c r="D49" s="1088"/>
      <c r="E49" s="1088"/>
      <c r="F49" s="1088"/>
      <c r="G49" s="1088"/>
      <c r="H49" s="1088"/>
      <c r="I49" s="1088"/>
      <c r="J49" s="1088"/>
      <c r="K49" s="1088"/>
      <c r="L49" s="1088" t="s">
        <v>838</v>
      </c>
      <c r="M49" s="1088"/>
      <c r="N49" s="1088"/>
      <c r="O49" s="1088"/>
      <c r="P49" s="1088"/>
      <c r="Q49" s="1088"/>
      <c r="R49" s="1088"/>
      <c r="S49" s="1088"/>
      <c r="T49" s="1088"/>
      <c r="U49" s="1088" t="s">
        <v>838</v>
      </c>
      <c r="V49" s="1088"/>
      <c r="W49" s="1088"/>
      <c r="X49" s="1088"/>
      <c r="Y49" s="1088"/>
      <c r="Z49" s="1088"/>
      <c r="AA49" s="1088"/>
      <c r="AB49" s="1088"/>
      <c r="AC49" s="1088"/>
      <c r="AD49" s="1088" t="s">
        <v>838</v>
      </c>
      <c r="AE49" s="1088"/>
      <c r="AF49" s="1088"/>
      <c r="AG49" s="1088"/>
      <c r="AH49" s="1088"/>
      <c r="AI49" s="1088"/>
      <c r="AJ49" s="1088"/>
      <c r="AK49" s="1088"/>
      <c r="AL49" s="1089"/>
    </row>
    <row r="50" spans="1:38" x14ac:dyDescent="0.25">
      <c r="A50" s="975" t="s">
        <v>738</v>
      </c>
      <c r="B50" s="976"/>
      <c r="C50" s="1097" t="s">
        <v>835</v>
      </c>
      <c r="D50" s="1088"/>
      <c r="E50" s="1088"/>
      <c r="F50" s="1088"/>
      <c r="G50" s="1088"/>
      <c r="H50" s="1088"/>
      <c r="I50" s="1088"/>
      <c r="J50" s="1088"/>
      <c r="K50" s="1088"/>
      <c r="L50" s="1088" t="s">
        <v>835</v>
      </c>
      <c r="M50" s="1088"/>
      <c r="N50" s="1088"/>
      <c r="O50" s="1088"/>
      <c r="P50" s="1088"/>
      <c r="Q50" s="1088"/>
      <c r="R50" s="1088"/>
      <c r="S50" s="1088"/>
      <c r="T50" s="1088"/>
      <c r="U50" s="1088" t="s">
        <v>835</v>
      </c>
      <c r="V50" s="1088"/>
      <c r="W50" s="1088"/>
      <c r="X50" s="1088"/>
      <c r="Y50" s="1088"/>
      <c r="Z50" s="1088"/>
      <c r="AA50" s="1088"/>
      <c r="AB50" s="1088"/>
      <c r="AC50" s="1088"/>
      <c r="AD50" s="1088" t="s">
        <v>835</v>
      </c>
      <c r="AE50" s="1088"/>
      <c r="AF50" s="1088"/>
      <c r="AG50" s="1088"/>
      <c r="AH50" s="1088"/>
      <c r="AI50" s="1088"/>
      <c r="AJ50" s="1088"/>
      <c r="AK50" s="1088"/>
      <c r="AL50" s="1089"/>
    </row>
    <row r="51" spans="1:38" x14ac:dyDescent="0.25">
      <c r="A51" s="975" t="s">
        <v>52</v>
      </c>
      <c r="B51" s="976"/>
      <c r="C51" s="1097" t="s">
        <v>752</v>
      </c>
      <c r="D51" s="1088"/>
      <c r="E51" s="1088"/>
      <c r="F51" s="1088"/>
      <c r="G51" s="1088"/>
      <c r="H51" s="1088"/>
      <c r="I51" s="1088"/>
      <c r="J51" s="1088"/>
      <c r="K51" s="1088"/>
      <c r="L51" s="1088" t="s">
        <v>752</v>
      </c>
      <c r="M51" s="1088"/>
      <c r="N51" s="1088"/>
      <c r="O51" s="1088"/>
      <c r="P51" s="1088"/>
      <c r="Q51" s="1088"/>
      <c r="R51" s="1088"/>
      <c r="S51" s="1088"/>
      <c r="T51" s="1088"/>
      <c r="U51" s="1088" t="s">
        <v>752</v>
      </c>
      <c r="V51" s="1088"/>
      <c r="W51" s="1088"/>
      <c r="X51" s="1088"/>
      <c r="Y51" s="1088"/>
      <c r="Z51" s="1088"/>
      <c r="AA51" s="1088"/>
      <c r="AB51" s="1088"/>
      <c r="AC51" s="1088"/>
      <c r="AD51" s="1088"/>
      <c r="AE51" s="1088"/>
      <c r="AF51" s="1088"/>
      <c r="AG51" s="1088"/>
      <c r="AH51" s="1088"/>
      <c r="AI51" s="1088"/>
      <c r="AJ51" s="1088"/>
      <c r="AK51" s="1088"/>
      <c r="AL51" s="1089"/>
    </row>
    <row r="52" spans="1:38" ht="44.25" customHeight="1" x14ac:dyDescent="0.25">
      <c r="A52" s="975" t="s">
        <v>739</v>
      </c>
      <c r="B52" s="1109"/>
      <c r="C52" s="1097"/>
      <c r="D52" s="1088"/>
      <c r="E52" s="1088"/>
      <c r="F52" s="1088"/>
      <c r="G52" s="1088"/>
      <c r="H52" s="1088"/>
      <c r="I52" s="1088"/>
      <c r="J52" s="1088"/>
      <c r="K52" s="1088"/>
      <c r="L52" s="1088"/>
      <c r="M52" s="1088"/>
      <c r="N52" s="1088"/>
      <c r="O52" s="1088"/>
      <c r="P52" s="1088"/>
      <c r="Q52" s="1088"/>
      <c r="R52" s="1088"/>
      <c r="S52" s="1088"/>
      <c r="T52" s="1088"/>
      <c r="U52" s="1088"/>
      <c r="V52" s="1088"/>
      <c r="W52" s="1088"/>
      <c r="X52" s="1088"/>
      <c r="Y52" s="1088"/>
      <c r="Z52" s="1088"/>
      <c r="AA52" s="1088"/>
      <c r="AB52" s="1088"/>
      <c r="AC52" s="1088"/>
      <c r="AD52" s="1088"/>
      <c r="AE52" s="1088"/>
      <c r="AF52" s="1088"/>
      <c r="AG52" s="1088"/>
      <c r="AH52" s="1088"/>
      <c r="AI52" s="1088"/>
      <c r="AJ52" s="1088"/>
      <c r="AK52" s="1088"/>
      <c r="AL52" s="1089"/>
    </row>
    <row r="53" spans="1:38" x14ac:dyDescent="0.25">
      <c r="A53" s="975" t="s">
        <v>740</v>
      </c>
      <c r="B53" s="976"/>
      <c r="C53" s="1097" t="s">
        <v>752</v>
      </c>
      <c r="D53" s="1088"/>
      <c r="E53" s="1088"/>
      <c r="F53" s="1088"/>
      <c r="G53" s="1088"/>
      <c r="H53" s="1088"/>
      <c r="I53" s="1088"/>
      <c r="J53" s="1088"/>
      <c r="K53" s="1088"/>
      <c r="L53" s="1088" t="s">
        <v>752</v>
      </c>
      <c r="M53" s="1088"/>
      <c r="N53" s="1088"/>
      <c r="O53" s="1088"/>
      <c r="P53" s="1088"/>
      <c r="Q53" s="1088"/>
      <c r="R53" s="1088"/>
      <c r="S53" s="1088"/>
      <c r="T53" s="1088"/>
      <c r="U53" s="1088" t="s">
        <v>752</v>
      </c>
      <c r="V53" s="1088"/>
      <c r="W53" s="1088"/>
      <c r="X53" s="1088"/>
      <c r="Y53" s="1088"/>
      <c r="Z53" s="1088"/>
      <c r="AA53" s="1088"/>
      <c r="AB53" s="1088"/>
      <c r="AC53" s="1088"/>
      <c r="AD53" s="679"/>
      <c r="AE53" s="679"/>
      <c r="AF53" s="679"/>
      <c r="AG53" s="679"/>
      <c r="AH53" s="679"/>
      <c r="AI53" s="679"/>
      <c r="AJ53" s="679"/>
      <c r="AK53" s="679"/>
      <c r="AL53" s="680"/>
    </row>
    <row r="54" spans="1:38" x14ac:dyDescent="0.25">
      <c r="A54" s="975" t="s">
        <v>741</v>
      </c>
      <c r="B54" s="976"/>
      <c r="C54" s="1097" t="s">
        <v>836</v>
      </c>
      <c r="D54" s="1088"/>
      <c r="E54" s="1088"/>
      <c r="F54" s="1088"/>
      <c r="G54" s="1088"/>
      <c r="H54" s="1088"/>
      <c r="I54" s="1088"/>
      <c r="J54" s="1088"/>
      <c r="K54" s="1088"/>
      <c r="L54" s="1088" t="s">
        <v>837</v>
      </c>
      <c r="M54" s="1088"/>
      <c r="N54" s="1088"/>
      <c r="O54" s="1088"/>
      <c r="P54" s="1088"/>
      <c r="Q54" s="1088"/>
      <c r="R54" s="1088"/>
      <c r="S54" s="1088"/>
      <c r="T54" s="1088"/>
      <c r="U54" s="1088" t="s">
        <v>837</v>
      </c>
      <c r="V54" s="1088"/>
      <c r="W54" s="1088"/>
      <c r="X54" s="1088"/>
      <c r="Y54" s="1088"/>
      <c r="Z54" s="1088"/>
      <c r="AA54" s="1088"/>
      <c r="AB54" s="1088"/>
      <c r="AC54" s="1088"/>
      <c r="AD54" s="1088" t="s">
        <v>837</v>
      </c>
      <c r="AE54" s="1088"/>
      <c r="AF54" s="1088"/>
      <c r="AG54" s="1088"/>
      <c r="AH54" s="1088"/>
      <c r="AI54" s="1088"/>
      <c r="AJ54" s="1088"/>
      <c r="AK54" s="1088"/>
      <c r="AL54" s="1089"/>
    </row>
    <row r="55" spans="1:38" x14ac:dyDescent="0.25">
      <c r="A55" s="1110" t="s">
        <v>742</v>
      </c>
      <c r="B55" s="1111"/>
      <c r="C55" s="1097"/>
      <c r="D55" s="1088"/>
      <c r="E55" s="1088"/>
      <c r="F55" s="1088"/>
      <c r="G55" s="1088"/>
      <c r="H55" s="1088"/>
      <c r="I55" s="1088"/>
      <c r="J55" s="1088"/>
      <c r="K55" s="1088"/>
      <c r="L55" s="1088"/>
      <c r="M55" s="1088"/>
      <c r="N55" s="1088"/>
      <c r="O55" s="1088"/>
      <c r="P55" s="1088"/>
      <c r="Q55" s="1088"/>
      <c r="R55" s="1088"/>
      <c r="S55" s="1088"/>
      <c r="T55" s="1088"/>
      <c r="U55" s="1088"/>
      <c r="V55" s="1088"/>
      <c r="W55" s="1088"/>
      <c r="X55" s="1088"/>
      <c r="Y55" s="1088"/>
      <c r="Z55" s="1088"/>
      <c r="AA55" s="1088"/>
      <c r="AB55" s="1088"/>
      <c r="AC55" s="1088"/>
      <c r="AD55" s="679"/>
      <c r="AE55" s="679"/>
      <c r="AF55" s="679"/>
      <c r="AG55" s="679"/>
      <c r="AH55" s="679"/>
      <c r="AI55" s="679"/>
      <c r="AJ55" s="679"/>
      <c r="AK55" s="679"/>
      <c r="AL55" s="680"/>
    </row>
    <row r="56" spans="1:38" x14ac:dyDescent="0.25">
      <c r="A56" s="1112"/>
      <c r="B56" s="1113"/>
      <c r="C56" s="1097"/>
      <c r="D56" s="1088"/>
      <c r="E56" s="1088"/>
      <c r="F56" s="1088"/>
      <c r="G56" s="1088"/>
      <c r="H56" s="1088"/>
      <c r="I56" s="1088"/>
      <c r="J56" s="1088"/>
      <c r="K56" s="1088"/>
      <c r="L56" s="1088"/>
      <c r="M56" s="1088"/>
      <c r="N56" s="1088"/>
      <c r="O56" s="1088"/>
      <c r="P56" s="1088"/>
      <c r="Q56" s="1088"/>
      <c r="R56" s="1088"/>
      <c r="S56" s="1088"/>
      <c r="T56" s="1088"/>
      <c r="U56" s="1088"/>
      <c r="V56" s="1088"/>
      <c r="W56" s="1088"/>
      <c r="X56" s="1088"/>
      <c r="Y56" s="1088"/>
      <c r="Z56" s="1088"/>
      <c r="AA56" s="1088"/>
      <c r="AB56" s="1088"/>
      <c r="AC56" s="1088"/>
      <c r="AD56" s="679"/>
      <c r="AE56" s="679"/>
      <c r="AF56" s="679"/>
      <c r="AG56" s="679"/>
      <c r="AH56" s="679"/>
      <c r="AI56" s="679"/>
      <c r="AJ56" s="679"/>
      <c r="AK56" s="679"/>
      <c r="AL56" s="680"/>
    </row>
    <row r="57" spans="1:38" x14ac:dyDescent="0.25">
      <c r="A57" s="1112"/>
      <c r="B57" s="1113"/>
      <c r="C57" s="1097"/>
      <c r="D57" s="1088"/>
      <c r="E57" s="1088"/>
      <c r="F57" s="1088"/>
      <c r="G57" s="1088"/>
      <c r="H57" s="1088"/>
      <c r="I57" s="1088"/>
      <c r="J57" s="1088"/>
      <c r="K57" s="1088"/>
      <c r="L57" s="1088"/>
      <c r="M57" s="1088"/>
      <c r="N57" s="1088"/>
      <c r="O57" s="1088"/>
      <c r="P57" s="1088"/>
      <c r="Q57" s="1088"/>
      <c r="R57" s="1088"/>
      <c r="S57" s="1088"/>
      <c r="T57" s="1088"/>
      <c r="U57" s="1088"/>
      <c r="V57" s="1088"/>
      <c r="W57" s="1088"/>
      <c r="X57" s="1088"/>
      <c r="Y57" s="1088"/>
      <c r="Z57" s="1088"/>
      <c r="AA57" s="1088"/>
      <c r="AB57" s="1088"/>
      <c r="AC57" s="1088"/>
      <c r="AD57" s="679"/>
      <c r="AE57" s="679"/>
      <c r="AF57" s="679"/>
      <c r="AG57" s="679"/>
      <c r="AH57" s="679"/>
      <c r="AI57" s="679"/>
      <c r="AJ57" s="679"/>
      <c r="AK57" s="679"/>
      <c r="AL57" s="680"/>
    </row>
    <row r="58" spans="1:38" ht="15.75" thickBot="1" x14ac:dyDescent="0.3">
      <c r="A58" s="1114"/>
      <c r="B58" s="1115"/>
      <c r="C58" s="1098"/>
      <c r="D58" s="1099"/>
      <c r="E58" s="1099"/>
      <c r="F58" s="1099"/>
      <c r="G58" s="1099"/>
      <c r="H58" s="1099"/>
      <c r="I58" s="1099"/>
      <c r="J58" s="1099"/>
      <c r="K58" s="1099"/>
      <c r="L58" s="1099"/>
      <c r="M58" s="1099"/>
      <c r="N58" s="1099"/>
      <c r="O58" s="1099"/>
      <c r="P58" s="1099"/>
      <c r="Q58" s="1099"/>
      <c r="R58" s="1099"/>
      <c r="S58" s="1099"/>
      <c r="T58" s="1099"/>
      <c r="U58" s="1099"/>
      <c r="V58" s="1099"/>
      <c r="W58" s="1099"/>
      <c r="X58" s="1099"/>
      <c r="Y58" s="1099"/>
      <c r="Z58" s="1099"/>
      <c r="AA58" s="1099"/>
      <c r="AB58" s="1099"/>
      <c r="AC58" s="1099"/>
      <c r="AD58" s="1102"/>
      <c r="AE58" s="1102"/>
      <c r="AF58" s="1102"/>
      <c r="AG58" s="1102"/>
      <c r="AH58" s="1102"/>
      <c r="AI58" s="1102"/>
      <c r="AJ58" s="1102"/>
      <c r="AK58" s="1102"/>
      <c r="AL58" s="1103"/>
    </row>
  </sheetData>
  <sheetProtection selectLockedCells="1" selectUnlockedCells="1"/>
  <mergeCells count="203">
    <mergeCell ref="A54:B54"/>
    <mergeCell ref="C54:K54"/>
    <mergeCell ref="L54:T54"/>
    <mergeCell ref="U54:AC54"/>
    <mergeCell ref="AD54:AL54"/>
    <mergeCell ref="A55:B58"/>
    <mergeCell ref="C55:K58"/>
    <mergeCell ref="L55:T58"/>
    <mergeCell ref="U55:AC58"/>
    <mergeCell ref="AD55:AL58"/>
    <mergeCell ref="A52:B52"/>
    <mergeCell ref="C52:K52"/>
    <mergeCell ref="L52:T52"/>
    <mergeCell ref="U52:AC52"/>
    <mergeCell ref="AD52:AL52"/>
    <mergeCell ref="A53:B53"/>
    <mergeCell ref="C53:K53"/>
    <mergeCell ref="L53:T53"/>
    <mergeCell ref="U53:AC53"/>
    <mergeCell ref="AD53:AL53"/>
    <mergeCell ref="A50:B50"/>
    <mergeCell ref="C50:K50"/>
    <mergeCell ref="L50:T50"/>
    <mergeCell ref="U50:AC50"/>
    <mergeCell ref="AD50:AL50"/>
    <mergeCell ref="A51:B51"/>
    <mergeCell ref="C51:K51"/>
    <mergeCell ref="L51:T51"/>
    <mergeCell ref="U51:AC51"/>
    <mergeCell ref="AD51:AL51"/>
    <mergeCell ref="AD48:AL48"/>
    <mergeCell ref="AD32:AL32"/>
    <mergeCell ref="C36:K36"/>
    <mergeCell ref="L36:T36"/>
    <mergeCell ref="U36:AC36"/>
    <mergeCell ref="A49:B49"/>
    <mergeCell ref="C49:K49"/>
    <mergeCell ref="L49:T49"/>
    <mergeCell ref="U49:AC49"/>
    <mergeCell ref="AD49:AL49"/>
    <mergeCell ref="AD40:AL40"/>
    <mergeCell ref="AD41:AL41"/>
    <mergeCell ref="U42:AC45"/>
    <mergeCell ref="AD42:AL45"/>
    <mergeCell ref="A47:B48"/>
    <mergeCell ref="C47:AL47"/>
    <mergeCell ref="C48:K48"/>
    <mergeCell ref="L48:T48"/>
    <mergeCell ref="U48:AC48"/>
    <mergeCell ref="A37:B37"/>
    <mergeCell ref="C37:K37"/>
    <mergeCell ref="C32:K32"/>
    <mergeCell ref="L32:T32"/>
    <mergeCell ref="U32:AC32"/>
    <mergeCell ref="AD24:AL24"/>
    <mergeCell ref="AD25:AI25"/>
    <mergeCell ref="AJ25:AL25"/>
    <mergeCell ref="AD35:AL35"/>
    <mergeCell ref="AD36:AL36"/>
    <mergeCell ref="C30:H30"/>
    <mergeCell ref="L30:Q30"/>
    <mergeCell ref="U30:Z30"/>
    <mergeCell ref="AD30:AI30"/>
    <mergeCell ref="AJ30:AL30"/>
    <mergeCell ref="C31:H31"/>
    <mergeCell ref="L31:Q31"/>
    <mergeCell ref="U31:Z31"/>
    <mergeCell ref="AD31:AI31"/>
    <mergeCell ref="AJ31:AL31"/>
    <mergeCell ref="L28:Q28"/>
    <mergeCell ref="U28:Z28"/>
    <mergeCell ref="AD28:AI28"/>
    <mergeCell ref="AJ28:AL28"/>
    <mergeCell ref="C29:H29"/>
    <mergeCell ref="U29:Z29"/>
    <mergeCell ref="AD29:AI29"/>
    <mergeCell ref="AJ29:AL29"/>
    <mergeCell ref="AD26:AI26"/>
    <mergeCell ref="AJ26:AL26"/>
    <mergeCell ref="C27:H27"/>
    <mergeCell ref="U27:Z27"/>
    <mergeCell ref="AD27:AI27"/>
    <mergeCell ref="AJ27:AL27"/>
    <mergeCell ref="A42:B45"/>
    <mergeCell ref="C42:K45"/>
    <mergeCell ref="L42:T45"/>
    <mergeCell ref="A41:B41"/>
    <mergeCell ref="C41:K41"/>
    <mergeCell ref="L41:T41"/>
    <mergeCell ref="U41:AC41"/>
    <mergeCell ref="A34:B35"/>
    <mergeCell ref="C35:K35"/>
    <mergeCell ref="L35:T35"/>
    <mergeCell ref="U35:AC35"/>
    <mergeCell ref="R31:T31"/>
    <mergeCell ref="AA31:AC31"/>
    <mergeCell ref="AA30:AC30"/>
    <mergeCell ref="A31:B31"/>
    <mergeCell ref="I31:K31"/>
    <mergeCell ref="AA29:AC29"/>
    <mergeCell ref="A30:B30"/>
    <mergeCell ref="A36:B36"/>
    <mergeCell ref="C34:AL34"/>
    <mergeCell ref="A40:B40"/>
    <mergeCell ref="C40:K40"/>
    <mergeCell ref="L40:T40"/>
    <mergeCell ref="U40:AC40"/>
    <mergeCell ref="A38:B38"/>
    <mergeCell ref="L38:T38"/>
    <mergeCell ref="U38:AC38"/>
    <mergeCell ref="A39:B39"/>
    <mergeCell ref="L39:T39"/>
    <mergeCell ref="U39:AC39"/>
    <mergeCell ref="L37:T37"/>
    <mergeCell ref="U37:AC37"/>
    <mergeCell ref="AD37:AL37"/>
    <mergeCell ref="C38:K38"/>
    <mergeCell ref="AD38:AL38"/>
    <mergeCell ref="C39:K39"/>
    <mergeCell ref="AD39:AL39"/>
    <mergeCell ref="I30:K30"/>
    <mergeCell ref="R30:T30"/>
    <mergeCell ref="AA28:AC28"/>
    <mergeCell ref="A29:B29"/>
    <mergeCell ref="I29:K29"/>
    <mergeCell ref="L29:Q29"/>
    <mergeCell ref="R29:T29"/>
    <mergeCell ref="AA27:AC27"/>
    <mergeCell ref="A28:B28"/>
    <mergeCell ref="I28:K28"/>
    <mergeCell ref="R28:T28"/>
    <mergeCell ref="A27:B27"/>
    <mergeCell ref="I27:K27"/>
    <mergeCell ref="L27:Q27"/>
    <mergeCell ref="R27:T27"/>
    <mergeCell ref="C28:H28"/>
    <mergeCell ref="R26:T26"/>
    <mergeCell ref="AA26:AC26"/>
    <mergeCell ref="A26:B26"/>
    <mergeCell ref="I26:K26"/>
    <mergeCell ref="A23:AC23"/>
    <mergeCell ref="C24:K24"/>
    <mergeCell ref="L24:T24"/>
    <mergeCell ref="U24:AC24"/>
    <mergeCell ref="C25:H25"/>
    <mergeCell ref="I25:K25"/>
    <mergeCell ref="L25:Q25"/>
    <mergeCell ref="R25:T25"/>
    <mergeCell ref="U25:Z25"/>
    <mergeCell ref="AA25:AC25"/>
    <mergeCell ref="C26:H26"/>
    <mergeCell ref="L26:Q26"/>
    <mergeCell ref="U26:Z26"/>
    <mergeCell ref="A18:P19"/>
    <mergeCell ref="Q18:AC19"/>
    <mergeCell ref="A20:P20"/>
    <mergeCell ref="Q20:AC20"/>
    <mergeCell ref="A21:P21"/>
    <mergeCell ref="Q21:AC21"/>
    <mergeCell ref="A14:P14"/>
    <mergeCell ref="Q14:AC14"/>
    <mergeCell ref="A15:P16"/>
    <mergeCell ref="Q15:AC16"/>
    <mergeCell ref="A17:P17"/>
    <mergeCell ref="Q17:AC17"/>
    <mergeCell ref="A12:A13"/>
    <mergeCell ref="B12:J13"/>
    <mergeCell ref="K12:K13"/>
    <mergeCell ref="L12:L13"/>
    <mergeCell ref="M12:M13"/>
    <mergeCell ref="N12:S13"/>
    <mergeCell ref="T8:AC9"/>
    <mergeCell ref="A10:A11"/>
    <mergeCell ref="B10:J11"/>
    <mergeCell ref="K10:K11"/>
    <mergeCell ref="L10:L11"/>
    <mergeCell ref="M10:M11"/>
    <mergeCell ref="N10:S11"/>
    <mergeCell ref="T10:AC11"/>
    <mergeCell ref="A8:A9"/>
    <mergeCell ref="B8:J9"/>
    <mergeCell ref="K8:K9"/>
    <mergeCell ref="L8:L9"/>
    <mergeCell ref="M8:M9"/>
    <mergeCell ref="N8:S9"/>
    <mergeCell ref="T12:AC13"/>
    <mergeCell ref="T4:AC5"/>
    <mergeCell ref="A6:A7"/>
    <mergeCell ref="B6:J7"/>
    <mergeCell ref="K6:K7"/>
    <mergeCell ref="L6:L7"/>
    <mergeCell ref="M6:M7"/>
    <mergeCell ref="N6:S7"/>
    <mergeCell ref="T6:AC7"/>
    <mergeCell ref="A1:A2"/>
    <mergeCell ref="B2:M2"/>
    <mergeCell ref="N3:S3"/>
    <mergeCell ref="A4:A5"/>
    <mergeCell ref="B4:J5"/>
    <mergeCell ref="K4:K5"/>
    <mergeCell ref="L4:L5"/>
    <mergeCell ref="M4:M5"/>
    <mergeCell ref="N4:S5"/>
  </mergeCell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AE45"/>
  <sheetViews>
    <sheetView zoomScaleNormal="100" workbookViewId="0">
      <pane ySplit="2" topLeftCell="A30" activePane="bottomLeft" state="frozen"/>
      <selection pane="bottomLeft" activeCell="R28" sqref="R28:T28"/>
    </sheetView>
  </sheetViews>
  <sheetFormatPr baseColWidth="10" defaultRowHeight="15" x14ac:dyDescent="0.25"/>
  <cols>
    <col min="1" max="1" width="12.5703125" customWidth="1"/>
    <col min="2" max="2" width="12" customWidth="1"/>
    <col min="3" max="5" width="6.5703125" customWidth="1"/>
    <col min="6" max="6" width="9.85546875" customWidth="1"/>
    <col min="7" max="7" width="12.42578125" customWidth="1"/>
    <col min="8" max="10" width="6.5703125" customWidth="1"/>
    <col min="11" max="11" width="6.85546875" customWidth="1"/>
    <col min="12" max="12" width="7.5703125" customWidth="1"/>
    <col min="13" max="13" width="13" customWidth="1"/>
    <col min="14" max="14" width="14.7109375" customWidth="1"/>
    <col min="15" max="15" width="5.42578125" style="32" customWidth="1"/>
    <col min="16" max="16" width="14" style="32" customWidth="1"/>
    <col min="17" max="17" width="7.140625" customWidth="1"/>
    <col min="18" max="19" width="8.28515625" customWidth="1"/>
    <col min="20" max="20" width="5.42578125" customWidth="1"/>
    <col min="21" max="21" width="12.42578125" customWidth="1"/>
    <col min="22" max="22" width="7.42578125" customWidth="1"/>
    <col min="23" max="23" width="17.140625" style="32" customWidth="1"/>
    <col min="24" max="24" width="6.42578125" style="32" customWidth="1"/>
    <col min="25" max="25" width="15.140625" customWidth="1"/>
    <col min="26" max="26" width="6" customWidth="1"/>
    <col min="27" max="28" width="8.5703125" customWidth="1"/>
    <col min="29" max="29" width="6.28515625" customWidth="1"/>
    <col min="30" max="35" width="4.7109375" customWidth="1"/>
  </cols>
  <sheetData>
    <row r="1" spans="1:31" ht="18" customHeight="1" x14ac:dyDescent="0.25">
      <c r="A1" s="815" t="s">
        <v>6</v>
      </c>
      <c r="B1" s="353" t="s">
        <v>31</v>
      </c>
      <c r="C1" s="354"/>
      <c r="D1" s="354"/>
      <c r="E1" s="354"/>
      <c r="F1" s="354"/>
      <c r="G1" s="354"/>
      <c r="H1" s="354"/>
      <c r="I1" s="354"/>
      <c r="J1" s="354"/>
      <c r="K1" s="354"/>
      <c r="L1" s="354"/>
      <c r="M1" s="355"/>
      <c r="N1" s="356" t="s">
        <v>59</v>
      </c>
      <c r="O1" s="357"/>
      <c r="P1" s="357"/>
      <c r="Q1" s="358"/>
      <c r="R1" s="358"/>
      <c r="S1" s="358"/>
      <c r="T1" s="74"/>
      <c r="U1" s="74"/>
      <c r="V1" s="74"/>
      <c r="W1" s="74"/>
      <c r="X1" s="74"/>
      <c r="Y1" s="74"/>
      <c r="Z1" s="74"/>
      <c r="AA1" s="74"/>
      <c r="AB1" s="75"/>
      <c r="AC1" s="75"/>
      <c r="AE1" s="29"/>
    </row>
    <row r="2" spans="1:31" s="31" customFormat="1" ht="20.25" customHeight="1" thickBot="1" x14ac:dyDescent="0.3">
      <c r="A2" s="816"/>
      <c r="B2" s="817" t="str">
        <f>INDEX(Problématiques_compétences!$A$3:$D$174,QUOTIENT(MATCH(A1,Problématiques_compétences!$D$3:$D$174,0)-2,12)*12+2,1)</f>
        <v>7) Construire les ouvrages de demain</v>
      </c>
      <c r="C2" s="818"/>
      <c r="D2" s="818"/>
      <c r="E2" s="818"/>
      <c r="F2" s="818"/>
      <c r="G2" s="818"/>
      <c r="H2" s="818"/>
      <c r="I2" s="818"/>
      <c r="J2" s="818"/>
      <c r="K2" s="818"/>
      <c r="L2" s="818"/>
      <c r="M2" s="819"/>
      <c r="N2" s="359" t="str">
        <f>INDEX(Problématiques_compétences!$B$3:$D$174,MATCH(A1,Problématiques_compétences!$D$3:$D$174,0),1)</f>
        <v>P7_2 : Comment coordonner les travaux  sur un chantier ?</v>
      </c>
      <c r="O2" s="360"/>
      <c r="P2" s="360"/>
      <c r="Q2" s="361"/>
      <c r="R2" s="361"/>
      <c r="S2" s="361"/>
      <c r="T2" s="76"/>
      <c r="U2" s="76"/>
      <c r="V2" s="76"/>
      <c r="W2" s="76"/>
      <c r="X2" s="76"/>
      <c r="Y2" s="76"/>
      <c r="Z2" s="76"/>
      <c r="AA2" s="76"/>
      <c r="AB2" s="77"/>
      <c r="AC2" s="77"/>
    </row>
    <row r="3" spans="1:31" ht="15.75" customHeight="1" thickBot="1" x14ac:dyDescent="0.3">
      <c r="A3" s="362" t="s">
        <v>109</v>
      </c>
      <c r="B3" s="363"/>
      <c r="C3" s="363"/>
      <c r="D3" s="363"/>
      <c r="E3" s="364"/>
      <c r="F3" s="363"/>
      <c r="G3" s="363"/>
      <c r="H3" s="364"/>
      <c r="I3" s="363"/>
      <c r="J3" s="363"/>
      <c r="K3" s="365" t="s">
        <v>106</v>
      </c>
      <c r="L3" s="365" t="s">
        <v>107</v>
      </c>
      <c r="M3" s="365" t="s">
        <v>219</v>
      </c>
      <c r="N3" s="1022" t="s">
        <v>58</v>
      </c>
      <c r="O3" s="1022"/>
      <c r="P3" s="1022"/>
      <c r="Q3" s="1022"/>
      <c r="R3" s="1022"/>
      <c r="S3" s="1023"/>
      <c r="T3" s="366" t="s">
        <v>630</v>
      </c>
      <c r="U3" s="367"/>
      <c r="V3" s="367"/>
      <c r="W3" s="367"/>
      <c r="X3" s="367"/>
      <c r="Y3" s="367"/>
      <c r="Z3" s="367"/>
      <c r="AA3" s="367"/>
      <c r="AB3" s="368"/>
      <c r="AC3" s="369"/>
    </row>
    <row r="4" spans="1:31" ht="57" customHeight="1" x14ac:dyDescent="0.25">
      <c r="A4" s="1039" t="str">
        <f t="array" aca="1" ref="A4" ca="1">IFERROR(INDEX(Problématiques_compétences!$F$2:$BC$2,SMALL(IF(INDIRECT("Problématiques_compétences!F"&amp;MATCH($A$1,Problématiques_compétences!$D$1:$D$174,0)):INDIRECT("Problématiques_compétences!BC"&amp;MATCH($A$1,Problématiques_compétences!$D$1:$D$174,0))="x",COLUMN(Problématiques_compétences!$F$1:$BC$1)-5,""),ROW()-3)),"")</f>
        <v>CO2.2</v>
      </c>
      <c r="B4" s="1040" t="str">
        <f ca="1">IFERROR(INDEX(Compétences!$C$1:$D$51,MATCH(A4,Compétences!$C$1:$C$51,0),2),"")</f>
        <v>Évaluer la compétitivité d’un produit d’un point de vue technique et économique</v>
      </c>
      <c r="C4" s="1040"/>
      <c r="D4" s="1040"/>
      <c r="E4" s="1040"/>
      <c r="F4" s="1040"/>
      <c r="G4" s="1040"/>
      <c r="H4" s="1040"/>
      <c r="I4" s="1040"/>
      <c r="J4" s="1041"/>
      <c r="K4" s="1042" t="str">
        <f ca="1">INDEX(Compétences!C2:I51,MATCH(A4,Compétences!C2:C51,0),3)</f>
        <v>XX</v>
      </c>
      <c r="L4" s="1042">
        <f ca="1">INDEX(Compétences!C2:I51,MATCH(A4,Compétences!C2:C51,0),4)</f>
        <v>0</v>
      </c>
      <c r="M4" s="1042" t="str">
        <f ca="1">INDEX(Compétences!C2:I51,MATCH(A4,Compétences!C2:C51,0),5)</f>
        <v>XX</v>
      </c>
      <c r="N4" s="1035" t="str">
        <f ca="1">INDEX(Compétences!C2:I51,MATCH(A4,Compétences!C2:C51,0),7)</f>
        <v>1.1 La démarche de projet
1.3 Compétitivité des produits
1.4 Créativité et innovation technologique
1.5 Approche environnementale</v>
      </c>
      <c r="O4" s="1035"/>
      <c r="P4" s="1035"/>
      <c r="Q4" s="1035"/>
      <c r="R4" s="1035"/>
      <c r="S4" s="1036"/>
      <c r="T4" s="1075" t="s">
        <v>924</v>
      </c>
      <c r="U4" s="1076"/>
      <c r="V4" s="1076"/>
      <c r="W4" s="1076"/>
      <c r="X4" s="1076"/>
      <c r="Y4" s="1076"/>
      <c r="Z4" s="1076"/>
      <c r="AA4" s="1076"/>
      <c r="AB4" s="1076"/>
      <c r="AC4" s="1077"/>
    </row>
    <row r="5" spans="1:31" s="29" customFormat="1" ht="32.25" customHeight="1" x14ac:dyDescent="0.25">
      <c r="A5" s="1030"/>
      <c r="B5" s="1033"/>
      <c r="C5" s="1033"/>
      <c r="D5" s="1033"/>
      <c r="E5" s="1033"/>
      <c r="F5" s="1033"/>
      <c r="G5" s="1033"/>
      <c r="H5" s="1033"/>
      <c r="I5" s="1033"/>
      <c r="J5" s="1034"/>
      <c r="K5" s="813"/>
      <c r="L5" s="813"/>
      <c r="M5" s="813"/>
      <c r="N5" s="1037"/>
      <c r="O5" s="1037"/>
      <c r="P5" s="1037"/>
      <c r="Q5" s="1037"/>
      <c r="R5" s="1037"/>
      <c r="S5" s="1038"/>
      <c r="T5" s="1078" t="s">
        <v>925</v>
      </c>
      <c r="U5" s="1079"/>
      <c r="V5" s="1079"/>
      <c r="W5" s="1079"/>
      <c r="X5" s="1079"/>
      <c r="Y5" s="1079"/>
      <c r="Z5" s="1079"/>
      <c r="AA5" s="1079"/>
      <c r="AB5" s="1079"/>
      <c r="AC5" s="1080"/>
    </row>
    <row r="6" spans="1:31" s="29" customFormat="1" ht="43.5" customHeight="1" x14ac:dyDescent="0.25">
      <c r="A6" s="1029" t="str">
        <f t="array" aca="1" ref="A6" ca="1">IFERROR(INDEX(Problématiques_compétences!$F$2:$BC$2,SMALL(IF(INDIRECT("Problématiques_compétences!F"&amp;MATCH($A$1,Problématiques_compétences!$D$1:$D$174,0)):INDIRECT("Problématiques_compétences!BC"&amp;MATCH($A$1,Problématiques_compétences!$D$1:$D$174,0))="x",COLUMN(Problématiques_compétences!$F$1:$BC$1)-5,""),ROW()-4)),"")</f>
        <v>CO3.4</v>
      </c>
      <c r="B6" s="1031" t="str">
        <f ca="1">IFERROR(INDEX(Compétences!$C$1:$D$51,MATCH(A6,Compétences!$C$1:$C$51,0),2),"")</f>
        <v xml:space="preserve">Identifier et caractériser des solutions techniques </v>
      </c>
      <c r="C6" s="1031"/>
      <c r="D6" s="1031"/>
      <c r="E6" s="1031"/>
      <c r="F6" s="1031"/>
      <c r="G6" s="1031"/>
      <c r="H6" s="1031"/>
      <c r="I6" s="1031"/>
      <c r="J6" s="1032"/>
      <c r="K6" s="813" t="str">
        <f ca="1">INDEX(Compétences!C2:I51,MATCH(A6,Compétences!C2:C51,0),3)</f>
        <v>X</v>
      </c>
      <c r="L6" s="813" t="str">
        <f ca="1">INDEX(Compétences!C2:I51,MATCH(A6,Compétences!C2:C51,0),4)</f>
        <v>XX</v>
      </c>
      <c r="M6" s="813" t="str">
        <f ca="1">INDEX(Compétences!C2:I51,MATCH(A6,Compétences!C2:C51,0),5)</f>
        <v>XX</v>
      </c>
      <c r="N6" s="1035" t="str">
        <f ca="1">INDEX(Compétences!C2:I51,MATCH(A6,Compétences!C2:C51,0),7)</f>
        <v>1.2 Outils de l'ingénierie système
2 Approche fonctionnelle et structurelle
4.3  Conception des produits
5 Solutions constructives
6.2 Expérimentations et essais</v>
      </c>
      <c r="O6" s="1035"/>
      <c r="P6" s="1035"/>
      <c r="Q6" s="1035"/>
      <c r="R6" s="1035"/>
      <c r="S6" s="1036"/>
      <c r="T6" s="1075" t="s">
        <v>926</v>
      </c>
      <c r="U6" s="1076"/>
      <c r="V6" s="1076"/>
      <c r="W6" s="1076"/>
      <c r="X6" s="1076"/>
      <c r="Y6" s="1076"/>
      <c r="Z6" s="1076"/>
      <c r="AA6" s="1076"/>
      <c r="AB6" s="1076"/>
      <c r="AC6" s="1077"/>
    </row>
    <row r="7" spans="1:31" ht="45" customHeight="1" x14ac:dyDescent="0.25">
      <c r="A7" s="1030"/>
      <c r="B7" s="1033"/>
      <c r="C7" s="1033"/>
      <c r="D7" s="1033"/>
      <c r="E7" s="1033"/>
      <c r="F7" s="1033"/>
      <c r="G7" s="1033"/>
      <c r="H7" s="1033"/>
      <c r="I7" s="1033"/>
      <c r="J7" s="1034"/>
      <c r="K7" s="813"/>
      <c r="L7" s="813"/>
      <c r="M7" s="813"/>
      <c r="N7" s="1037"/>
      <c r="O7" s="1037"/>
      <c r="P7" s="1037"/>
      <c r="Q7" s="1037"/>
      <c r="R7" s="1037"/>
      <c r="S7" s="1038"/>
      <c r="T7" s="1078" t="s">
        <v>923</v>
      </c>
      <c r="U7" s="1079"/>
      <c r="V7" s="1079"/>
      <c r="W7" s="1079"/>
      <c r="X7" s="1079"/>
      <c r="Y7" s="1079"/>
      <c r="Z7" s="1079"/>
      <c r="AA7" s="1079"/>
      <c r="AB7" s="1079"/>
      <c r="AC7" s="1080"/>
    </row>
    <row r="8" spans="1:31" ht="42.75" customHeight="1" x14ac:dyDescent="0.25">
      <c r="A8" s="1029" t="str">
        <f t="array" aca="1" ref="A8" ca="1">IFERROR(INDEX(Problématiques_compétences!$F$2:$BC$2,SMALL(IF(INDIRECT("Problématiques_compétences!F"&amp;MATCH($A$1,Problématiques_compétences!$D$1:$D$174,0)):INDIRECT("Problématiques_compétences!BC"&amp;MATCH($A$1,Problématiques_compétences!$D$1:$D$174,0))="x",COLUMN(Problématiques_compétences!$F$1:$BC$1)-5,""),ROW()-5)),"")</f>
        <v>CO4.1</v>
      </c>
      <c r="B8" s="1031" t="str">
        <f ca="1">IFERROR(INDEX(Compétences!$C$1:$D$51,MATCH(A8,Compétences!$C$1:$C$51,0),2),"")</f>
        <v>Décrire une idée, un principe, une solution, un projet en utilisant des outils de représentation adaptés</v>
      </c>
      <c r="C8" s="1031"/>
      <c r="D8" s="1031"/>
      <c r="E8" s="1031"/>
      <c r="F8" s="1031"/>
      <c r="G8" s="1031"/>
      <c r="H8" s="1031"/>
      <c r="I8" s="1031"/>
      <c r="J8" s="1032"/>
      <c r="K8" s="813" t="str">
        <f ca="1">INDEX(Compétences!C2:I51,MATCH(A8,Compétences!C2:C51,0),3)</f>
        <v>XX</v>
      </c>
      <c r="L8" s="813" t="str">
        <f ca="1">INDEX(Compétences!C2:I51,MATCH(A8,Compétences!C2:C51,0),4)</f>
        <v>X</v>
      </c>
      <c r="M8" s="813" t="str">
        <f ca="1">INDEX(Compétences!C2:I51,MATCH(A8,Compétences!C2:C51,0),5)</f>
        <v>XX</v>
      </c>
      <c r="N8" s="1035" t="str">
        <f ca="1">INDEX(Compétences!C2:I51,MATCH(A8,Compétences!C2:C51,0),7)</f>
        <v>1.1 La démarche de projet
1.2 Outils de l'ingénierie système
2 Approche fonctionnelle et structurelle
4.1 Outils de représentation du réel</v>
      </c>
      <c r="O8" s="1035"/>
      <c r="P8" s="1035"/>
      <c r="Q8" s="1035"/>
      <c r="R8" s="1035"/>
      <c r="S8" s="1036"/>
      <c r="T8" s="1075" t="s">
        <v>543</v>
      </c>
      <c r="U8" s="1076"/>
      <c r="V8" s="1076"/>
      <c r="W8" s="1076"/>
      <c r="X8" s="1076"/>
      <c r="Y8" s="1076"/>
      <c r="Z8" s="1076"/>
      <c r="AA8" s="1076"/>
      <c r="AB8" s="1076"/>
      <c r="AC8" s="1077"/>
    </row>
    <row r="9" spans="1:31" s="31" customFormat="1" ht="49.5" customHeight="1" x14ac:dyDescent="0.25">
      <c r="A9" s="1030"/>
      <c r="B9" s="1033"/>
      <c r="C9" s="1033"/>
      <c r="D9" s="1033"/>
      <c r="E9" s="1033"/>
      <c r="F9" s="1033"/>
      <c r="G9" s="1033"/>
      <c r="H9" s="1033"/>
      <c r="I9" s="1033"/>
      <c r="J9" s="1034"/>
      <c r="K9" s="813"/>
      <c r="L9" s="813"/>
      <c r="M9" s="813"/>
      <c r="N9" s="1037"/>
      <c r="O9" s="1037"/>
      <c r="P9" s="1037"/>
      <c r="Q9" s="1037"/>
      <c r="R9" s="1037"/>
      <c r="S9" s="1038"/>
      <c r="T9" s="1078" t="s">
        <v>927</v>
      </c>
      <c r="U9" s="1079"/>
      <c r="V9" s="1079"/>
      <c r="W9" s="1079"/>
      <c r="X9" s="1079"/>
      <c r="Y9" s="1079"/>
      <c r="Z9" s="1079"/>
      <c r="AA9" s="1079"/>
      <c r="AB9" s="1079"/>
      <c r="AC9" s="1080"/>
    </row>
    <row r="10" spans="1:31" ht="32.25" customHeight="1" x14ac:dyDescent="0.25">
      <c r="A10" s="1029" t="str">
        <f t="array" aca="1" ref="A10" ca="1">IFERROR(INDEX(Problématiques_compétences!$F$2:$BC$2,SMALL(IF(INDIRECT("Problématiques_compétences!F"&amp;MATCH($A$1,Problématiques_compétences!$D$1:$D$174,0)):INDIRECT("Problématiques_compétences!BC"&amp;MATCH($A$1,Problématiques_compétences!$D$1:$D$174,0))="x",COLUMN(Problématiques_compétences!$F$1:$BC$1)-5,""),ROW()-6)),"")</f>
        <v>CO5.4</v>
      </c>
      <c r="B10" s="1031" t="str">
        <f ca="1">IFERROR(INDEX(Compétences!$C$1:$D$51,MATCH(A10,Compétences!$C$1:$C$51,0),2),"")</f>
        <v>Planifier un projet (diagramme de Gantt, chemin critique) en utilisant les outils adaptés et en prenant en compte les données technico.économiques</v>
      </c>
      <c r="C10" s="1031"/>
      <c r="D10" s="1031"/>
      <c r="E10" s="1031"/>
      <c r="F10" s="1031"/>
      <c r="G10" s="1031"/>
      <c r="H10" s="1031"/>
      <c r="I10" s="1031"/>
      <c r="J10" s="1032"/>
      <c r="K10" s="813" t="str">
        <f ca="1">INDEX(Compétences!C2:I51,MATCH(A10,Compétences!C2:C51,0),3)</f>
        <v>XX</v>
      </c>
      <c r="L10" s="813">
        <f ca="1">INDEX(Compétences!C2:I51,MATCH(A10,Compétences!C2:C51,0),4)</f>
        <v>0</v>
      </c>
      <c r="M10" s="813" t="str">
        <f ca="1">INDEX(Compétences!C2:I51,MATCH(A10,Compétences!C2:C51,0),5)</f>
        <v>XX</v>
      </c>
      <c r="N10" s="1035" t="str">
        <f ca="1">INDEX(Compétences!C2:I51,MATCH(A10,Compétences!C2:C51,0),7)</f>
        <v>1.1 La démarche de projet</v>
      </c>
      <c r="O10" s="1035"/>
      <c r="P10" s="1035"/>
      <c r="Q10" s="1035"/>
      <c r="R10" s="1035"/>
      <c r="S10" s="1036"/>
      <c r="T10" s="1075"/>
      <c r="U10" s="1076"/>
      <c r="V10" s="1076"/>
      <c r="W10" s="1076"/>
      <c r="X10" s="1076"/>
      <c r="Y10" s="1076"/>
      <c r="Z10" s="1076"/>
      <c r="AA10" s="1076"/>
      <c r="AB10" s="1076"/>
      <c r="AC10" s="1077"/>
    </row>
    <row r="11" spans="1:31" s="161" customFormat="1" ht="44.25" customHeight="1" x14ac:dyDescent="0.25">
      <c r="A11" s="1030"/>
      <c r="B11" s="1033"/>
      <c r="C11" s="1033"/>
      <c r="D11" s="1033"/>
      <c r="E11" s="1033"/>
      <c r="F11" s="1033"/>
      <c r="G11" s="1033"/>
      <c r="H11" s="1033"/>
      <c r="I11" s="1033"/>
      <c r="J11" s="1034"/>
      <c r="K11" s="813"/>
      <c r="L11" s="813"/>
      <c r="M11" s="813"/>
      <c r="N11" s="1037"/>
      <c r="O11" s="1037"/>
      <c r="P11" s="1037"/>
      <c r="Q11" s="1037"/>
      <c r="R11" s="1037"/>
      <c r="S11" s="1038"/>
      <c r="T11" s="370"/>
      <c r="U11" s="371"/>
      <c r="V11" s="371"/>
      <c r="W11" s="371"/>
      <c r="X11" s="371"/>
      <c r="Y11" s="371"/>
      <c r="Z11" s="371"/>
      <c r="AA11" s="371"/>
      <c r="AB11" s="371"/>
      <c r="AC11" s="372"/>
    </row>
    <row r="12" spans="1:31" s="161" customFormat="1" ht="32.25" customHeight="1" x14ac:dyDescent="0.25">
      <c r="A12" s="1046" t="str">
        <f t="array" aca="1" ref="A12" ca="1">IFERROR(INDEX(Problématiques_compétences!$F$2:$BC$2,SMALL(IF(INDIRECT("Problématiques_compétences!F"&amp;MATCH($A$1,Problématiques_compétences!$D$1:$D$174,0)):INDIRECT("Problématiques_compétences!BC"&amp;MATCH($A$1,Problématiques_compétences!$D$1:$D$174,0))="x",COLUMN(Problématiques_compétences!$F$1:$BC$1)-5,""),ROW()-7)),"")</f>
        <v/>
      </c>
      <c r="B12" s="1048" t="str">
        <f ca="1">IFERROR(INDEX(Compétences!$C$1:$D$51,MATCH(A12,Compétences!$C$1:$C$51,0),2),"")</f>
        <v/>
      </c>
      <c r="C12" s="1048"/>
      <c r="D12" s="1048"/>
      <c r="E12" s="1048"/>
      <c r="F12" s="1048"/>
      <c r="G12" s="1048"/>
      <c r="H12" s="1048"/>
      <c r="I12" s="1048"/>
      <c r="J12" s="1049"/>
      <c r="K12" s="1052" t="e">
        <f ca="1">INDEX(Compétences!C2:I51,MATCH(A12,Compétences!C2:C51,0),3)</f>
        <v>#N/A</v>
      </c>
      <c r="L12" s="1052" t="e">
        <f ca="1">INDEX(Compétences!C2:I51,MATCH(A12,Compétences!C2:C51,0),4)</f>
        <v>#N/A</v>
      </c>
      <c r="M12" s="1052" t="e">
        <f ca="1">INDEX(Compétences!C2:I51,MATCH(B12,Compétences!D2:D51,0),5)</f>
        <v>#N/A</v>
      </c>
      <c r="N12" s="1054" t="e">
        <f ca="1">INDEX(Compétences!C2:I51,MATCH(A12,Compétences!C2:C51,0),7)</f>
        <v>#N/A</v>
      </c>
      <c r="O12" s="1054"/>
      <c r="P12" s="1054"/>
      <c r="Q12" s="1054"/>
      <c r="R12" s="1054"/>
      <c r="S12" s="1055"/>
      <c r="T12" s="373"/>
      <c r="U12" s="374"/>
      <c r="V12" s="374"/>
      <c r="W12" s="374"/>
      <c r="X12" s="374"/>
      <c r="Y12" s="374"/>
      <c r="Z12" s="374"/>
      <c r="AA12" s="374"/>
      <c r="AB12" s="374"/>
      <c r="AC12" s="375"/>
    </row>
    <row r="13" spans="1:31" ht="43.5" customHeight="1" thickBot="1" x14ac:dyDescent="0.3">
      <c r="A13" s="1047"/>
      <c r="B13" s="1050"/>
      <c r="C13" s="1050"/>
      <c r="D13" s="1050"/>
      <c r="E13" s="1050"/>
      <c r="F13" s="1050"/>
      <c r="G13" s="1050"/>
      <c r="H13" s="1050"/>
      <c r="I13" s="1050"/>
      <c r="J13" s="1051"/>
      <c r="K13" s="1053"/>
      <c r="L13" s="1053"/>
      <c r="M13" s="1053"/>
      <c r="N13" s="1056"/>
      <c r="O13" s="1056"/>
      <c r="P13" s="1056"/>
      <c r="Q13" s="1056"/>
      <c r="R13" s="1056"/>
      <c r="S13" s="1057"/>
      <c r="T13" s="1043"/>
      <c r="U13" s="1044"/>
      <c r="V13" s="1044"/>
      <c r="W13" s="1044"/>
      <c r="X13" s="1044"/>
      <c r="Y13" s="1044"/>
      <c r="Z13" s="1044"/>
      <c r="AA13" s="1044"/>
      <c r="AB13" s="1044"/>
      <c r="AC13" s="1045"/>
    </row>
    <row r="14" spans="1:31" s="29" customFormat="1" ht="16.5" customHeight="1" x14ac:dyDescent="0.25">
      <c r="A14" s="868" t="s">
        <v>33</v>
      </c>
      <c r="B14" s="869"/>
      <c r="C14" s="869"/>
      <c r="D14" s="869"/>
      <c r="E14" s="869"/>
      <c r="F14" s="869"/>
      <c r="G14" s="869"/>
      <c r="H14" s="869"/>
      <c r="I14" s="869"/>
      <c r="J14" s="869"/>
      <c r="K14" s="869"/>
      <c r="L14" s="869"/>
      <c r="M14" s="869"/>
      <c r="N14" s="869"/>
      <c r="O14" s="869"/>
      <c r="P14" s="870"/>
      <c r="Q14" s="871" t="s">
        <v>34</v>
      </c>
      <c r="R14" s="872"/>
      <c r="S14" s="872"/>
      <c r="T14" s="872"/>
      <c r="U14" s="872"/>
      <c r="V14" s="872"/>
      <c r="W14" s="872"/>
      <c r="X14" s="872"/>
      <c r="Y14" s="872"/>
      <c r="Z14" s="872"/>
      <c r="AA14" s="872"/>
      <c r="AB14" s="872"/>
      <c r="AC14" s="873"/>
    </row>
    <row r="15" spans="1:31" s="29" customFormat="1" ht="30.75" customHeight="1" x14ac:dyDescent="0.25">
      <c r="A15" s="874" t="s">
        <v>1055</v>
      </c>
      <c r="B15" s="875"/>
      <c r="C15" s="875"/>
      <c r="D15" s="875"/>
      <c r="E15" s="875"/>
      <c r="F15" s="875"/>
      <c r="G15" s="875"/>
      <c r="H15" s="875"/>
      <c r="I15" s="875"/>
      <c r="J15" s="875"/>
      <c r="K15" s="875"/>
      <c r="L15" s="875"/>
      <c r="M15" s="875"/>
      <c r="N15" s="875"/>
      <c r="O15" s="875"/>
      <c r="P15" s="876"/>
      <c r="Q15" s="851" t="s">
        <v>930</v>
      </c>
      <c r="R15" s="852"/>
      <c r="S15" s="852"/>
      <c r="T15" s="852"/>
      <c r="U15" s="852"/>
      <c r="V15" s="852"/>
      <c r="W15" s="852"/>
      <c r="X15" s="852"/>
      <c r="Y15" s="852"/>
      <c r="Z15" s="852"/>
      <c r="AA15" s="852"/>
      <c r="AB15" s="852"/>
      <c r="AC15" s="853"/>
    </row>
    <row r="16" spans="1:31" s="29" customFormat="1" ht="30.75" customHeight="1" x14ac:dyDescent="0.25">
      <c r="A16" s="877"/>
      <c r="B16" s="878"/>
      <c r="C16" s="878"/>
      <c r="D16" s="878"/>
      <c r="E16" s="878"/>
      <c r="F16" s="878"/>
      <c r="G16" s="878"/>
      <c r="H16" s="878"/>
      <c r="I16" s="878"/>
      <c r="J16" s="878"/>
      <c r="K16" s="878"/>
      <c r="L16" s="878"/>
      <c r="M16" s="878"/>
      <c r="N16" s="878"/>
      <c r="O16" s="878"/>
      <c r="P16" s="879"/>
      <c r="Q16" s="880"/>
      <c r="R16" s="881"/>
      <c r="S16" s="881"/>
      <c r="T16" s="881"/>
      <c r="U16" s="881"/>
      <c r="V16" s="881"/>
      <c r="W16" s="881"/>
      <c r="X16" s="881"/>
      <c r="Y16" s="881"/>
      <c r="Z16" s="881"/>
      <c r="AA16" s="881"/>
      <c r="AB16" s="881"/>
      <c r="AC16" s="882"/>
    </row>
    <row r="17" spans="1:29" s="29" customFormat="1" ht="16.5" customHeight="1" x14ac:dyDescent="0.25">
      <c r="A17" s="883" t="s">
        <v>60</v>
      </c>
      <c r="B17" s="884"/>
      <c r="C17" s="884"/>
      <c r="D17" s="884"/>
      <c r="E17" s="884"/>
      <c r="F17" s="884"/>
      <c r="G17" s="884"/>
      <c r="H17" s="884"/>
      <c r="I17" s="884"/>
      <c r="J17" s="884"/>
      <c r="K17" s="884"/>
      <c r="L17" s="884"/>
      <c r="M17" s="884"/>
      <c r="N17" s="884"/>
      <c r="O17" s="884"/>
      <c r="P17" s="885"/>
      <c r="Q17" s="886" t="s">
        <v>61</v>
      </c>
      <c r="R17" s="887"/>
      <c r="S17" s="887"/>
      <c r="T17" s="887"/>
      <c r="U17" s="887"/>
      <c r="V17" s="887"/>
      <c r="W17" s="887"/>
      <c r="X17" s="887"/>
      <c r="Y17" s="887"/>
      <c r="Z17" s="887"/>
      <c r="AA17" s="887"/>
      <c r="AB17" s="887"/>
      <c r="AC17" s="888"/>
    </row>
    <row r="18" spans="1:29" s="29" customFormat="1" ht="30" customHeight="1" x14ac:dyDescent="0.25">
      <c r="A18" s="851" t="s">
        <v>928</v>
      </c>
      <c r="B18" s="852"/>
      <c r="C18" s="852"/>
      <c r="D18" s="852"/>
      <c r="E18" s="852"/>
      <c r="F18" s="852"/>
      <c r="G18" s="852"/>
      <c r="H18" s="852"/>
      <c r="I18" s="852"/>
      <c r="J18" s="852"/>
      <c r="K18" s="852"/>
      <c r="L18" s="852"/>
      <c r="M18" s="852"/>
      <c r="N18" s="852"/>
      <c r="O18" s="852"/>
      <c r="P18" s="853"/>
      <c r="Q18" s="851" t="s">
        <v>931</v>
      </c>
      <c r="R18" s="852"/>
      <c r="S18" s="852"/>
      <c r="T18" s="852"/>
      <c r="U18" s="852"/>
      <c r="V18" s="852"/>
      <c r="W18" s="852"/>
      <c r="X18" s="852"/>
      <c r="Y18" s="852"/>
      <c r="Z18" s="852"/>
      <c r="AA18" s="852"/>
      <c r="AB18" s="852"/>
      <c r="AC18" s="853"/>
    </row>
    <row r="19" spans="1:29" s="29" customFormat="1" ht="30" customHeight="1" thickBot="1" x14ac:dyDescent="0.3">
      <c r="A19" s="854"/>
      <c r="B19" s="855"/>
      <c r="C19" s="855"/>
      <c r="D19" s="855"/>
      <c r="E19" s="855"/>
      <c r="F19" s="855"/>
      <c r="G19" s="855"/>
      <c r="H19" s="855"/>
      <c r="I19" s="855"/>
      <c r="J19" s="855"/>
      <c r="K19" s="855"/>
      <c r="L19" s="855"/>
      <c r="M19" s="855"/>
      <c r="N19" s="855"/>
      <c r="O19" s="855"/>
      <c r="P19" s="856"/>
      <c r="Q19" s="854"/>
      <c r="R19" s="855"/>
      <c r="S19" s="855"/>
      <c r="T19" s="855"/>
      <c r="U19" s="855"/>
      <c r="V19" s="855"/>
      <c r="W19" s="855"/>
      <c r="X19" s="855"/>
      <c r="Y19" s="855"/>
      <c r="Z19" s="855"/>
      <c r="AA19" s="855"/>
      <c r="AB19" s="855"/>
      <c r="AC19" s="856"/>
    </row>
    <row r="20" spans="1:29" ht="16.5" customHeight="1" x14ac:dyDescent="0.25">
      <c r="A20" s="857" t="s">
        <v>749</v>
      </c>
      <c r="B20" s="858"/>
      <c r="C20" s="858"/>
      <c r="D20" s="858"/>
      <c r="E20" s="858"/>
      <c r="F20" s="858"/>
      <c r="G20" s="858"/>
      <c r="H20" s="858"/>
      <c r="I20" s="858"/>
      <c r="J20" s="858"/>
      <c r="K20" s="858"/>
      <c r="L20" s="858"/>
      <c r="M20" s="858"/>
      <c r="N20" s="858"/>
      <c r="O20" s="858"/>
      <c r="P20" s="859"/>
      <c r="Q20" s="860" t="s">
        <v>110</v>
      </c>
      <c r="R20" s="861"/>
      <c r="S20" s="861"/>
      <c r="T20" s="861"/>
      <c r="U20" s="861"/>
      <c r="V20" s="861"/>
      <c r="W20" s="861"/>
      <c r="X20" s="861"/>
      <c r="Y20" s="861"/>
      <c r="Z20" s="861"/>
      <c r="AA20" s="861"/>
      <c r="AB20" s="861"/>
      <c r="AC20" s="862"/>
    </row>
    <row r="21" spans="1:29" ht="84.75" customHeight="1" thickBot="1" x14ac:dyDescent="0.3">
      <c r="A21" s="854" t="s">
        <v>1056</v>
      </c>
      <c r="B21" s="863"/>
      <c r="C21" s="863"/>
      <c r="D21" s="863"/>
      <c r="E21" s="863"/>
      <c r="F21" s="863"/>
      <c r="G21" s="863"/>
      <c r="H21" s="863"/>
      <c r="I21" s="863"/>
      <c r="J21" s="863"/>
      <c r="K21" s="863"/>
      <c r="L21" s="863"/>
      <c r="M21" s="863"/>
      <c r="N21" s="863"/>
      <c r="O21" s="863"/>
      <c r="P21" s="864"/>
      <c r="Q21" s="1019" t="s">
        <v>929</v>
      </c>
      <c r="R21" s="866"/>
      <c r="S21" s="866"/>
      <c r="T21" s="866"/>
      <c r="U21" s="866"/>
      <c r="V21" s="866"/>
      <c r="W21" s="866"/>
      <c r="X21" s="866"/>
      <c r="Y21" s="866"/>
      <c r="Z21" s="866"/>
      <c r="AA21" s="866"/>
      <c r="AB21" s="866"/>
      <c r="AC21" s="867"/>
    </row>
    <row r="22" spans="1:29" x14ac:dyDescent="0.25">
      <c r="A22" s="35"/>
      <c r="B22" s="34"/>
      <c r="C22" s="34"/>
      <c r="D22" s="34"/>
      <c r="E22" s="34"/>
      <c r="F22" s="34"/>
      <c r="G22" s="34"/>
      <c r="H22" s="33"/>
      <c r="I22" s="33"/>
      <c r="J22" s="33"/>
      <c r="K22" s="36"/>
      <c r="L22" s="36"/>
      <c r="M22" s="36"/>
      <c r="N22" s="36"/>
      <c r="O22" s="36"/>
      <c r="P22" s="36"/>
      <c r="Q22" s="37"/>
      <c r="R22" s="37"/>
      <c r="S22" s="37"/>
      <c r="T22" s="37"/>
      <c r="U22" s="37"/>
      <c r="V22" s="37"/>
      <c r="W22" s="37"/>
      <c r="X22" s="37"/>
      <c r="Y22" s="37"/>
      <c r="Z22" s="37"/>
      <c r="AA22" s="37"/>
      <c r="AB22" s="37"/>
      <c r="AC22" s="37"/>
    </row>
    <row r="23" spans="1:29" ht="15.75" x14ac:dyDescent="0.25">
      <c r="A23" s="1060" t="s">
        <v>35</v>
      </c>
      <c r="B23" s="1060"/>
      <c r="C23" s="1060"/>
      <c r="D23" s="1060"/>
      <c r="E23" s="1060"/>
      <c r="F23" s="1060"/>
      <c r="G23" s="1060"/>
      <c r="H23" s="1060"/>
      <c r="I23" s="1060"/>
      <c r="J23" s="1060"/>
      <c r="K23" s="1060"/>
      <c r="L23" s="1060"/>
      <c r="M23" s="1060"/>
      <c r="N23" s="1060"/>
      <c r="O23" s="1060"/>
      <c r="P23" s="1060"/>
      <c r="Q23" s="1060"/>
      <c r="R23" s="1060"/>
      <c r="S23" s="1060"/>
      <c r="T23" s="1060"/>
      <c r="U23" s="1060"/>
      <c r="V23" s="1060"/>
      <c r="W23" s="1060"/>
      <c r="X23" s="1060"/>
      <c r="Y23" s="1060"/>
      <c r="Z23" s="1060"/>
      <c r="AA23" s="1060"/>
      <c r="AB23" s="1060"/>
      <c r="AC23" s="1060"/>
    </row>
    <row r="24" spans="1:29" x14ac:dyDescent="0.25">
      <c r="A24" s="376"/>
      <c r="B24" s="377"/>
      <c r="C24" s="901" t="s">
        <v>108</v>
      </c>
      <c r="D24" s="1061"/>
      <c r="E24" s="1061"/>
      <c r="F24" s="1061"/>
      <c r="G24" s="1061"/>
      <c r="H24" s="1061"/>
      <c r="I24" s="1061"/>
      <c r="J24" s="1061"/>
      <c r="K24" s="900"/>
      <c r="L24" s="1061" t="s">
        <v>111</v>
      </c>
      <c r="M24" s="1061"/>
      <c r="N24" s="1061"/>
      <c r="O24" s="1061"/>
      <c r="P24" s="1061"/>
      <c r="Q24" s="1061"/>
      <c r="R24" s="1061"/>
      <c r="S24" s="1061"/>
      <c r="T24" s="900"/>
      <c r="U24" s="901" t="s">
        <v>112</v>
      </c>
      <c r="V24" s="1061"/>
      <c r="W24" s="1061"/>
      <c r="X24" s="1061"/>
      <c r="Y24" s="1061"/>
      <c r="Z24" s="1061"/>
      <c r="AA24" s="1061"/>
      <c r="AB24" s="1061"/>
      <c r="AC24" s="900"/>
    </row>
    <row r="25" spans="1:29" s="32" customFormat="1" x14ac:dyDescent="0.25">
      <c r="A25" s="376"/>
      <c r="B25" s="377"/>
      <c r="C25" s="901" t="s">
        <v>107</v>
      </c>
      <c r="D25" s="1061"/>
      <c r="E25" s="1061"/>
      <c r="F25" s="1061"/>
      <c r="G25" s="1061"/>
      <c r="H25" s="1061"/>
      <c r="I25" s="1061" t="s">
        <v>106</v>
      </c>
      <c r="J25" s="1061"/>
      <c r="K25" s="900"/>
      <c r="L25" s="901" t="s">
        <v>107</v>
      </c>
      <c r="M25" s="1061"/>
      <c r="N25" s="1061"/>
      <c r="O25" s="1061"/>
      <c r="P25" s="1061"/>
      <c r="Q25" s="1061"/>
      <c r="R25" s="1061" t="s">
        <v>106</v>
      </c>
      <c r="S25" s="1061"/>
      <c r="T25" s="900"/>
      <c r="U25" s="901" t="s">
        <v>107</v>
      </c>
      <c r="V25" s="1061"/>
      <c r="W25" s="1061"/>
      <c r="X25" s="1061"/>
      <c r="Y25" s="1061"/>
      <c r="Z25" s="1061"/>
      <c r="AA25" s="1061" t="s">
        <v>106</v>
      </c>
      <c r="AB25" s="1061"/>
      <c r="AC25" s="900"/>
    </row>
    <row r="26" spans="1:29" ht="87" customHeight="1" x14ac:dyDescent="0.25">
      <c r="A26" s="1058" t="s">
        <v>37</v>
      </c>
      <c r="B26" s="912"/>
      <c r="C26" s="1116" t="s">
        <v>932</v>
      </c>
      <c r="D26" s="1119"/>
      <c r="E26" s="1119"/>
      <c r="F26" s="1120"/>
      <c r="G26" s="1126" t="s">
        <v>933</v>
      </c>
      <c r="H26" s="1120"/>
      <c r="I26" s="1118" t="s">
        <v>934</v>
      </c>
      <c r="J26" s="1118"/>
      <c r="K26" s="1117"/>
      <c r="L26" s="1116" t="s">
        <v>935</v>
      </c>
      <c r="M26" s="1117"/>
      <c r="N26" s="1116" t="s">
        <v>936</v>
      </c>
      <c r="O26" s="1117"/>
      <c r="P26" s="1116" t="s">
        <v>937</v>
      </c>
      <c r="Q26" s="1117"/>
      <c r="R26" s="1118" t="s">
        <v>938</v>
      </c>
      <c r="S26" s="1118"/>
      <c r="T26" s="1117"/>
      <c r="U26" s="1116" t="s">
        <v>939</v>
      </c>
      <c r="V26" s="1117"/>
      <c r="W26" s="1116" t="s">
        <v>940</v>
      </c>
      <c r="X26" s="1117"/>
      <c r="Y26" s="1118" t="s">
        <v>941</v>
      </c>
      <c r="Z26" s="1117"/>
      <c r="AA26" s="1118" t="s">
        <v>942</v>
      </c>
      <c r="AB26" s="1118"/>
      <c r="AC26" s="1117"/>
    </row>
    <row r="27" spans="1:29" ht="111" customHeight="1" x14ac:dyDescent="0.25">
      <c r="A27" s="1058" t="s">
        <v>1171</v>
      </c>
      <c r="B27" s="1059"/>
      <c r="C27" s="1116" t="s">
        <v>943</v>
      </c>
      <c r="D27" s="1117"/>
      <c r="E27" s="1116" t="s">
        <v>944</v>
      </c>
      <c r="F27" s="1117"/>
      <c r="G27" s="1116" t="s">
        <v>945</v>
      </c>
      <c r="H27" s="1117"/>
      <c r="I27" s="1116" t="s">
        <v>946</v>
      </c>
      <c r="J27" s="1118"/>
      <c r="K27" s="1117"/>
      <c r="L27" s="1116" t="s">
        <v>947</v>
      </c>
      <c r="M27" s="1117"/>
      <c r="N27" s="1116" t="s">
        <v>948</v>
      </c>
      <c r="O27" s="1117"/>
      <c r="P27" s="1116" t="s">
        <v>949</v>
      </c>
      <c r="Q27" s="1117"/>
      <c r="R27" s="1118" t="s">
        <v>950</v>
      </c>
      <c r="S27" s="1118"/>
      <c r="T27" s="1117"/>
      <c r="U27" s="1116" t="s">
        <v>951</v>
      </c>
      <c r="V27" s="1117"/>
      <c r="W27" s="1118" t="s">
        <v>952</v>
      </c>
      <c r="X27" s="1117"/>
      <c r="Y27" s="1116" t="s">
        <v>953</v>
      </c>
      <c r="Z27" s="1117"/>
      <c r="AA27" s="1118" t="s">
        <v>954</v>
      </c>
      <c r="AB27" s="1118"/>
      <c r="AC27" s="1117"/>
    </row>
    <row r="28" spans="1:29" ht="43.5" customHeight="1" x14ac:dyDescent="0.25">
      <c r="A28" s="1058" t="s">
        <v>39</v>
      </c>
      <c r="B28" s="1059"/>
      <c r="C28" s="1123" t="s">
        <v>1207</v>
      </c>
      <c r="D28" s="1122"/>
      <c r="E28" s="1123" t="s">
        <v>955</v>
      </c>
      <c r="F28" s="1122"/>
      <c r="G28" s="1123" t="s">
        <v>956</v>
      </c>
      <c r="H28" s="1122"/>
      <c r="I28" s="1123" t="s">
        <v>957</v>
      </c>
      <c r="J28" s="1118"/>
      <c r="K28" s="1117"/>
      <c r="L28" s="1121" t="s">
        <v>958</v>
      </c>
      <c r="M28" s="1122"/>
      <c r="N28" s="1121" t="s">
        <v>959</v>
      </c>
      <c r="O28" s="1117"/>
      <c r="P28" s="1121" t="s">
        <v>960</v>
      </c>
      <c r="Q28" s="1122"/>
      <c r="R28" s="1123" t="s">
        <v>960</v>
      </c>
      <c r="S28" s="1118"/>
      <c r="T28" s="1117"/>
      <c r="U28" s="1121" t="s">
        <v>960</v>
      </c>
      <c r="V28" s="1122"/>
      <c r="W28" s="1121" t="s">
        <v>960</v>
      </c>
      <c r="X28" s="1122"/>
      <c r="Y28" s="1123"/>
      <c r="Z28" s="1118"/>
      <c r="AA28" s="1123"/>
      <c r="AB28" s="1118"/>
      <c r="AC28" s="1117"/>
    </row>
    <row r="29" spans="1:29" ht="77.25" customHeight="1" x14ac:dyDescent="0.25">
      <c r="A29" s="1058" t="s">
        <v>38</v>
      </c>
      <c r="B29" s="1059"/>
      <c r="C29" s="1116" t="s">
        <v>962</v>
      </c>
      <c r="D29" s="1117"/>
      <c r="E29" s="1116" t="s">
        <v>963</v>
      </c>
      <c r="F29" s="1117"/>
      <c r="G29" s="1116" t="s">
        <v>964</v>
      </c>
      <c r="H29" s="1117"/>
      <c r="I29" s="1118" t="s">
        <v>965</v>
      </c>
      <c r="J29" s="1118"/>
      <c r="K29" s="1117"/>
      <c r="L29" s="1116" t="s">
        <v>966</v>
      </c>
      <c r="M29" s="1117"/>
      <c r="N29" s="1116" t="s">
        <v>967</v>
      </c>
      <c r="O29" s="1117"/>
      <c r="P29" s="1116" t="s">
        <v>968</v>
      </c>
      <c r="Q29" s="1117"/>
      <c r="R29" s="1118" t="s">
        <v>969</v>
      </c>
      <c r="S29" s="1118"/>
      <c r="T29" s="1117"/>
      <c r="U29" s="1116" t="s">
        <v>970</v>
      </c>
      <c r="V29" s="1117"/>
      <c r="W29" s="1116" t="s">
        <v>971</v>
      </c>
      <c r="X29" s="1118"/>
      <c r="Y29" s="1119"/>
      <c r="Z29" s="1119"/>
      <c r="AA29" s="1119"/>
      <c r="AB29" s="1119"/>
      <c r="AC29" s="1120"/>
    </row>
    <row r="30" spans="1:29" s="161" customFormat="1" ht="64.5" customHeight="1" x14ac:dyDescent="0.25">
      <c r="A30" s="1058" t="s">
        <v>745</v>
      </c>
      <c r="B30" s="1059"/>
      <c r="C30" s="1116" t="s">
        <v>972</v>
      </c>
      <c r="D30" s="1118"/>
      <c r="E30" s="1119"/>
      <c r="F30" s="1120"/>
      <c r="G30" s="1116" t="s">
        <v>973</v>
      </c>
      <c r="H30" s="1120"/>
      <c r="I30" s="1126" t="s">
        <v>974</v>
      </c>
      <c r="J30" s="1119"/>
      <c r="K30" s="1120"/>
      <c r="L30" s="1155"/>
      <c r="M30" s="1156"/>
      <c r="N30" s="1155"/>
      <c r="O30" s="1156"/>
      <c r="P30" s="1116" t="s">
        <v>975</v>
      </c>
      <c r="Q30" s="1118"/>
      <c r="R30" s="1119"/>
      <c r="S30" s="1119"/>
      <c r="T30" s="1120"/>
      <c r="U30" s="1155"/>
      <c r="V30" s="1156"/>
      <c r="W30" s="1157"/>
      <c r="X30" s="1156"/>
      <c r="Y30" s="1118" t="s">
        <v>976</v>
      </c>
      <c r="Z30" s="1118"/>
      <c r="AA30" s="1119"/>
      <c r="AB30" s="1119"/>
      <c r="AC30" s="1120"/>
    </row>
    <row r="31" spans="1:29" ht="55.5" customHeight="1" x14ac:dyDescent="0.25">
      <c r="A31" s="1071" t="s">
        <v>56</v>
      </c>
      <c r="B31" s="1072"/>
      <c r="C31" s="1116" t="s">
        <v>977</v>
      </c>
      <c r="D31" s="1117"/>
      <c r="E31" s="1116" t="s">
        <v>978</v>
      </c>
      <c r="F31" s="1117"/>
      <c r="G31" s="1116" t="s">
        <v>979</v>
      </c>
      <c r="H31" s="1117"/>
      <c r="I31" s="1118" t="s">
        <v>980</v>
      </c>
      <c r="J31" s="1118"/>
      <c r="K31" s="1117"/>
      <c r="L31" s="1116" t="s">
        <v>981</v>
      </c>
      <c r="M31" s="1117"/>
      <c r="N31" s="1116" t="s">
        <v>982</v>
      </c>
      <c r="O31" s="1117"/>
      <c r="P31" s="1116" t="s">
        <v>983</v>
      </c>
      <c r="Q31" s="1117"/>
      <c r="R31" s="1118" t="s">
        <v>984</v>
      </c>
      <c r="S31" s="1118"/>
      <c r="T31" s="1117"/>
      <c r="U31" s="1116" t="s">
        <v>985</v>
      </c>
      <c r="V31" s="1117"/>
      <c r="W31" s="1116" t="s">
        <v>986</v>
      </c>
      <c r="X31" s="1118"/>
      <c r="Y31" s="1155"/>
      <c r="Z31" s="1156"/>
      <c r="AA31" s="1118" t="s">
        <v>987</v>
      </c>
      <c r="AB31" s="1118"/>
      <c r="AC31" s="1117"/>
    </row>
    <row r="32" spans="1:29" ht="27" customHeight="1" x14ac:dyDescent="0.25">
      <c r="A32" s="378" t="s">
        <v>113</v>
      </c>
      <c r="B32" s="378"/>
      <c r="C32" s="1116" t="s">
        <v>988</v>
      </c>
      <c r="D32" s="1117"/>
      <c r="E32" s="1116" t="s">
        <v>988</v>
      </c>
      <c r="F32" s="1117"/>
      <c r="G32" s="1116" t="s">
        <v>988</v>
      </c>
      <c r="H32" s="1117"/>
      <c r="I32" s="1118" t="s">
        <v>988</v>
      </c>
      <c r="J32" s="1118"/>
      <c r="K32" s="1117"/>
      <c r="L32" s="1116" t="s">
        <v>988</v>
      </c>
      <c r="M32" s="1117"/>
      <c r="N32" s="1116" t="s">
        <v>989</v>
      </c>
      <c r="O32" s="1117"/>
      <c r="P32" s="1116" t="s">
        <v>988</v>
      </c>
      <c r="Q32" s="1117"/>
      <c r="R32" s="1118" t="s">
        <v>988</v>
      </c>
      <c r="S32" s="1118"/>
      <c r="T32" s="1117"/>
      <c r="U32" s="1116" t="s">
        <v>988</v>
      </c>
      <c r="V32" s="1117"/>
      <c r="W32" s="1116" t="s">
        <v>988</v>
      </c>
      <c r="X32" s="1117"/>
      <c r="Y32" s="1116" t="s">
        <v>961</v>
      </c>
      <c r="Z32" s="1117"/>
      <c r="AA32" s="1118" t="s">
        <v>961</v>
      </c>
      <c r="AB32" s="1118"/>
      <c r="AC32" s="1117"/>
    </row>
    <row r="33" spans="1:29" ht="15.75" thickBot="1" x14ac:dyDescent="0.3">
      <c r="A33" s="78"/>
      <c r="B33" s="78"/>
    </row>
    <row r="34" spans="1:29" ht="15.75" x14ac:dyDescent="0.25">
      <c r="A34" s="1104"/>
      <c r="B34" s="1124"/>
      <c r="C34" s="928" t="s">
        <v>734</v>
      </c>
      <c r="D34" s="928"/>
      <c r="E34" s="928"/>
      <c r="F34" s="928"/>
      <c r="G34" s="928"/>
      <c r="H34" s="928"/>
      <c r="I34" s="928"/>
      <c r="J34" s="928"/>
      <c r="K34" s="928"/>
      <c r="L34" s="928"/>
      <c r="M34" s="928"/>
      <c r="N34" s="928"/>
      <c r="O34" s="928"/>
      <c r="P34" s="928"/>
      <c r="Q34" s="928"/>
      <c r="R34" s="928"/>
      <c r="S34" s="928"/>
      <c r="T34" s="928"/>
      <c r="U34" s="928"/>
      <c r="V34" s="928"/>
      <c r="W34" s="928"/>
      <c r="X34" s="928"/>
      <c r="Y34" s="928"/>
      <c r="Z34" s="928"/>
      <c r="AA34" s="928"/>
      <c r="AB34" s="928"/>
      <c r="AC34" s="929"/>
    </row>
    <row r="35" spans="1:29" ht="15.75" x14ac:dyDescent="0.25">
      <c r="A35" s="1106"/>
      <c r="B35" s="1125"/>
      <c r="C35" s="931" t="s">
        <v>735</v>
      </c>
      <c r="D35" s="931"/>
      <c r="E35" s="931"/>
      <c r="F35" s="931"/>
      <c r="G35" s="931"/>
      <c r="H35" s="931"/>
      <c r="I35" s="931"/>
      <c r="J35" s="931"/>
      <c r="K35" s="931"/>
      <c r="L35" s="931" t="s">
        <v>736</v>
      </c>
      <c r="M35" s="931"/>
      <c r="N35" s="931"/>
      <c r="O35" s="931"/>
      <c r="P35" s="931"/>
      <c r="Q35" s="931"/>
      <c r="R35" s="931"/>
      <c r="S35" s="931"/>
      <c r="T35" s="931"/>
      <c r="U35" s="931" t="s">
        <v>36</v>
      </c>
      <c r="V35" s="931"/>
      <c r="W35" s="931"/>
      <c r="X35" s="931"/>
      <c r="Y35" s="931"/>
      <c r="Z35" s="931"/>
      <c r="AA35" s="931"/>
      <c r="AB35" s="931"/>
      <c r="AC35" s="932"/>
    </row>
    <row r="36" spans="1:29" ht="46.5" customHeight="1" x14ac:dyDescent="0.25">
      <c r="A36" s="975" t="s">
        <v>737</v>
      </c>
      <c r="B36" s="976"/>
      <c r="C36" s="1127" t="s">
        <v>221</v>
      </c>
      <c r="D36" s="1127"/>
      <c r="E36" s="1127"/>
      <c r="F36" s="1127"/>
      <c r="G36" s="1127"/>
      <c r="H36" s="1127"/>
      <c r="I36" s="1127"/>
      <c r="J36" s="1127"/>
      <c r="K36" s="1127"/>
      <c r="L36" s="1127" t="s">
        <v>990</v>
      </c>
      <c r="M36" s="1127"/>
      <c r="N36" s="1127"/>
      <c r="O36" s="1127"/>
      <c r="P36" s="1127"/>
      <c r="Q36" s="1127"/>
      <c r="R36" s="1127"/>
      <c r="S36" s="1127"/>
      <c r="T36" s="1127"/>
      <c r="U36" s="1127" t="s">
        <v>221</v>
      </c>
      <c r="V36" s="1127"/>
      <c r="W36" s="1127"/>
      <c r="X36" s="1127"/>
      <c r="Y36" s="1127"/>
      <c r="Z36" s="1127"/>
      <c r="AA36" s="1127"/>
      <c r="AB36" s="1127"/>
      <c r="AC36" s="1128"/>
    </row>
    <row r="37" spans="1:29" ht="20.25" customHeight="1" x14ac:dyDescent="0.25">
      <c r="A37" s="975" t="s">
        <v>738</v>
      </c>
      <c r="B37" s="976"/>
      <c r="C37" s="1153" t="s">
        <v>991</v>
      </c>
      <c r="D37" s="1153"/>
      <c r="E37" s="1153"/>
      <c r="F37" s="1153"/>
      <c r="G37" s="1153"/>
      <c r="H37" s="1153"/>
      <c r="I37" s="1153"/>
      <c r="J37" s="1153"/>
      <c r="K37" s="1153"/>
      <c r="L37" s="1153" t="s">
        <v>991</v>
      </c>
      <c r="M37" s="1153"/>
      <c r="N37" s="1153"/>
      <c r="O37" s="1153"/>
      <c r="P37" s="1153"/>
      <c r="Q37" s="1153"/>
      <c r="R37" s="1153"/>
      <c r="S37" s="1153"/>
      <c r="T37" s="1153"/>
      <c r="U37" s="1153" t="s">
        <v>992</v>
      </c>
      <c r="V37" s="1153"/>
      <c r="W37" s="1153"/>
      <c r="X37" s="1153"/>
      <c r="Y37" s="1153"/>
      <c r="Z37" s="1153"/>
      <c r="AA37" s="1153"/>
      <c r="AB37" s="1153"/>
      <c r="AC37" s="1154"/>
    </row>
    <row r="38" spans="1:29" ht="16.5" customHeight="1" x14ac:dyDescent="0.25">
      <c r="A38" s="975" t="s">
        <v>52</v>
      </c>
      <c r="B38" s="976"/>
      <c r="C38" s="1153" t="s">
        <v>993</v>
      </c>
      <c r="D38" s="1153"/>
      <c r="E38" s="1153"/>
      <c r="F38" s="1153"/>
      <c r="G38" s="1153"/>
      <c r="H38" s="1153"/>
      <c r="I38" s="1153"/>
      <c r="J38" s="1153"/>
      <c r="K38" s="1153"/>
      <c r="L38" s="635"/>
      <c r="M38" s="635"/>
      <c r="N38" s="635"/>
      <c r="O38" s="635"/>
      <c r="P38" s="635"/>
      <c r="Q38" s="635"/>
      <c r="R38" s="635"/>
      <c r="S38" s="635"/>
      <c r="T38" s="635"/>
      <c r="U38" s="1153" t="s">
        <v>994</v>
      </c>
      <c r="V38" s="1153"/>
      <c r="W38" s="1153"/>
      <c r="X38" s="1153"/>
      <c r="Y38" s="1153"/>
      <c r="Z38" s="1153"/>
      <c r="AA38" s="1153"/>
      <c r="AB38" s="1153"/>
      <c r="AC38" s="1154"/>
    </row>
    <row r="39" spans="1:29" ht="48" customHeight="1" x14ac:dyDescent="0.25">
      <c r="A39" s="975" t="s">
        <v>739</v>
      </c>
      <c r="B39" s="1109"/>
      <c r="C39" s="1153" t="s">
        <v>995</v>
      </c>
      <c r="D39" s="635"/>
      <c r="E39" s="635"/>
      <c r="F39" s="635"/>
      <c r="G39" s="635"/>
      <c r="H39" s="635"/>
      <c r="I39" s="635"/>
      <c r="J39" s="635"/>
      <c r="K39" s="635"/>
      <c r="L39" s="1153" t="s">
        <v>996</v>
      </c>
      <c r="M39" s="1153"/>
      <c r="N39" s="1153"/>
      <c r="O39" s="1153"/>
      <c r="P39" s="1153"/>
      <c r="Q39" s="1153"/>
      <c r="R39" s="1153"/>
      <c r="S39" s="1153"/>
      <c r="T39" s="1153"/>
      <c r="U39" s="1153" t="s">
        <v>997</v>
      </c>
      <c r="V39" s="1153"/>
      <c r="W39" s="1153"/>
      <c r="X39" s="1153"/>
      <c r="Y39" s="1153"/>
      <c r="Z39" s="1153"/>
      <c r="AA39" s="1153"/>
      <c r="AB39" s="1153"/>
      <c r="AC39" s="1154"/>
    </row>
    <row r="40" spans="1:29" ht="32.25" customHeight="1" x14ac:dyDescent="0.25">
      <c r="A40" s="975" t="s">
        <v>740</v>
      </c>
      <c r="B40" s="976"/>
      <c r="C40" s="1127" t="s">
        <v>998</v>
      </c>
      <c r="D40" s="1127"/>
      <c r="E40" s="1127"/>
      <c r="F40" s="1127"/>
      <c r="G40" s="1127"/>
      <c r="H40" s="1127"/>
      <c r="I40" s="1127"/>
      <c r="J40" s="1127"/>
      <c r="K40" s="1127"/>
      <c r="L40" s="635"/>
      <c r="M40" s="635"/>
      <c r="N40" s="635"/>
      <c r="O40" s="635"/>
      <c r="P40" s="635"/>
      <c r="Q40" s="635"/>
      <c r="R40" s="635"/>
      <c r="S40" s="635"/>
      <c r="T40" s="635"/>
      <c r="U40" s="1153"/>
      <c r="V40" s="1153"/>
      <c r="W40" s="1153"/>
      <c r="X40" s="1153"/>
      <c r="Y40" s="1153"/>
      <c r="Z40" s="1153"/>
      <c r="AA40" s="1153"/>
      <c r="AB40" s="1153"/>
      <c r="AC40" s="1154"/>
    </row>
    <row r="41" spans="1:29" ht="21.75" customHeight="1" x14ac:dyDescent="0.25">
      <c r="A41" s="975" t="s">
        <v>741</v>
      </c>
      <c r="B41" s="976"/>
      <c r="C41" s="1153" t="s">
        <v>999</v>
      </c>
      <c r="D41" s="635"/>
      <c r="E41" s="635"/>
      <c r="F41" s="635"/>
      <c r="G41" s="635"/>
      <c r="H41" s="635"/>
      <c r="I41" s="635"/>
      <c r="J41" s="635"/>
      <c r="K41" s="635"/>
      <c r="L41" s="1153" t="s">
        <v>1000</v>
      </c>
      <c r="M41" s="1153"/>
      <c r="N41" s="1153"/>
      <c r="O41" s="1153"/>
      <c r="P41" s="1153"/>
      <c r="Q41" s="1153"/>
      <c r="R41" s="1153"/>
      <c r="S41" s="1153"/>
      <c r="T41" s="1153"/>
      <c r="U41" s="1153"/>
      <c r="V41" s="1153"/>
      <c r="W41" s="1153"/>
      <c r="X41" s="1153"/>
      <c r="Y41" s="1153"/>
      <c r="Z41" s="1153"/>
      <c r="AA41" s="1153"/>
      <c r="AB41" s="1153"/>
      <c r="AC41" s="1154"/>
    </row>
    <row r="42" spans="1:29" x14ac:dyDescent="0.25">
      <c r="A42" s="1110" t="s">
        <v>742</v>
      </c>
      <c r="B42" s="1111"/>
      <c r="C42" s="1129"/>
      <c r="D42" s="682"/>
      <c r="E42" s="682"/>
      <c r="F42" s="682"/>
      <c r="G42" s="682"/>
      <c r="H42" s="682"/>
      <c r="I42" s="682"/>
      <c r="J42" s="682"/>
      <c r="K42" s="1130"/>
      <c r="L42" s="1136" t="s">
        <v>1001</v>
      </c>
      <c r="M42" s="1137"/>
      <c r="N42" s="1137"/>
      <c r="O42" s="1137"/>
      <c r="P42" s="1137"/>
      <c r="Q42" s="1137"/>
      <c r="R42" s="1137"/>
      <c r="S42" s="1137"/>
      <c r="T42" s="1138"/>
      <c r="U42" s="1136" t="s">
        <v>1002</v>
      </c>
      <c r="V42" s="1145"/>
      <c r="W42" s="1145"/>
      <c r="X42" s="1145"/>
      <c r="Y42" s="1145"/>
      <c r="Z42" s="1145"/>
      <c r="AA42" s="1145"/>
      <c r="AB42" s="1145"/>
      <c r="AC42" s="1146"/>
    </row>
    <row r="43" spans="1:29" x14ac:dyDescent="0.25">
      <c r="A43" s="1112"/>
      <c r="B43" s="1113"/>
      <c r="C43" s="1131"/>
      <c r="D43" s="1132"/>
      <c r="E43" s="1132"/>
      <c r="F43" s="1132"/>
      <c r="G43" s="1132"/>
      <c r="H43" s="1132"/>
      <c r="I43" s="1132"/>
      <c r="J43" s="1132"/>
      <c r="K43" s="1133"/>
      <c r="L43" s="1139"/>
      <c r="M43" s="1140"/>
      <c r="N43" s="1140"/>
      <c r="O43" s="1140"/>
      <c r="P43" s="1140"/>
      <c r="Q43" s="1140"/>
      <c r="R43" s="1140"/>
      <c r="S43" s="1140"/>
      <c r="T43" s="1141"/>
      <c r="U43" s="1147"/>
      <c r="V43" s="1148"/>
      <c r="W43" s="1148"/>
      <c r="X43" s="1148"/>
      <c r="Y43" s="1148"/>
      <c r="Z43" s="1148"/>
      <c r="AA43" s="1148"/>
      <c r="AB43" s="1148"/>
      <c r="AC43" s="1149"/>
    </row>
    <row r="44" spans="1:29" x14ac:dyDescent="0.25">
      <c r="A44" s="1112"/>
      <c r="B44" s="1113"/>
      <c r="C44" s="1131"/>
      <c r="D44" s="1132"/>
      <c r="E44" s="1132"/>
      <c r="F44" s="1132"/>
      <c r="G44" s="1132"/>
      <c r="H44" s="1132"/>
      <c r="I44" s="1132"/>
      <c r="J44" s="1132"/>
      <c r="K44" s="1133"/>
      <c r="L44" s="1139"/>
      <c r="M44" s="1140"/>
      <c r="N44" s="1140"/>
      <c r="O44" s="1140"/>
      <c r="P44" s="1140"/>
      <c r="Q44" s="1140"/>
      <c r="R44" s="1140"/>
      <c r="S44" s="1140"/>
      <c r="T44" s="1141"/>
      <c r="U44" s="1147"/>
      <c r="V44" s="1148"/>
      <c r="W44" s="1148"/>
      <c r="X44" s="1148"/>
      <c r="Y44" s="1148"/>
      <c r="Z44" s="1148"/>
      <c r="AA44" s="1148"/>
      <c r="AB44" s="1148"/>
      <c r="AC44" s="1149"/>
    </row>
    <row r="45" spans="1:29" ht="15.75" thickBot="1" x14ac:dyDescent="0.3">
      <c r="A45" s="1114"/>
      <c r="B45" s="1115"/>
      <c r="C45" s="1134"/>
      <c r="D45" s="688"/>
      <c r="E45" s="688"/>
      <c r="F45" s="688"/>
      <c r="G45" s="688"/>
      <c r="H45" s="688"/>
      <c r="I45" s="688"/>
      <c r="J45" s="688"/>
      <c r="K45" s="1135"/>
      <c r="L45" s="1142"/>
      <c r="M45" s="1143"/>
      <c r="N45" s="1143"/>
      <c r="O45" s="1143"/>
      <c r="P45" s="1143"/>
      <c r="Q45" s="1143"/>
      <c r="R45" s="1143"/>
      <c r="S45" s="1143"/>
      <c r="T45" s="1144"/>
      <c r="U45" s="1150"/>
      <c r="V45" s="1151"/>
      <c r="W45" s="1151"/>
      <c r="X45" s="1151"/>
      <c r="Y45" s="1151"/>
      <c r="Z45" s="1151"/>
      <c r="AA45" s="1151"/>
      <c r="AB45" s="1151"/>
      <c r="AC45" s="1152"/>
    </row>
  </sheetData>
  <sheetProtection selectLockedCells="1" selectUnlockedCells="1"/>
  <mergeCells count="180">
    <mergeCell ref="A27:B27"/>
    <mergeCell ref="A28:B28"/>
    <mergeCell ref="M10:M11"/>
    <mergeCell ref="K12:K13"/>
    <mergeCell ref="L12:L13"/>
    <mergeCell ref="M12:M13"/>
    <mergeCell ref="A26:B26"/>
    <mergeCell ref="G27:H27"/>
    <mergeCell ref="E28:F28"/>
    <mergeCell ref="E27:F27"/>
    <mergeCell ref="C27:D27"/>
    <mergeCell ref="C28:D28"/>
    <mergeCell ref="I27:K27"/>
    <mergeCell ref="A18:P19"/>
    <mergeCell ref="C26:F26"/>
    <mergeCell ref="A15:P16"/>
    <mergeCell ref="N26:O26"/>
    <mergeCell ref="P26:Q26"/>
    <mergeCell ref="A14:P14"/>
    <mergeCell ref="Q14:AC14"/>
    <mergeCell ref="Q20:AC20"/>
    <mergeCell ref="Q21:AC21"/>
    <mergeCell ref="B12:J13"/>
    <mergeCell ref="A21:P21"/>
    <mergeCell ref="R29:T29"/>
    <mergeCell ref="L31:M31"/>
    <mergeCell ref="N31:O31"/>
    <mergeCell ref="P31:Q31"/>
    <mergeCell ref="R31:T31"/>
    <mergeCell ref="A30:B30"/>
    <mergeCell ref="E29:F29"/>
    <mergeCell ref="G29:H29"/>
    <mergeCell ref="I29:K29"/>
    <mergeCell ref="C30:F30"/>
    <mergeCell ref="P30:T30"/>
    <mergeCell ref="A29:B29"/>
    <mergeCell ref="L30:M30"/>
    <mergeCell ref="N30:O30"/>
    <mergeCell ref="C32:D32"/>
    <mergeCell ref="E32:F32"/>
    <mergeCell ref="N32:O32"/>
    <mergeCell ref="P32:Q32"/>
    <mergeCell ref="A31:B31"/>
    <mergeCell ref="G31:H31"/>
    <mergeCell ref="I31:K31"/>
    <mergeCell ref="A1:A2"/>
    <mergeCell ref="B2:M2"/>
    <mergeCell ref="G26:H26"/>
    <mergeCell ref="K4:K5"/>
    <mergeCell ref="K10:K11"/>
    <mergeCell ref="L10:L11"/>
    <mergeCell ref="L26:M26"/>
    <mergeCell ref="I26:K26"/>
    <mergeCell ref="B4:J5"/>
    <mergeCell ref="A4:A5"/>
    <mergeCell ref="A6:A7"/>
    <mergeCell ref="B6:J7"/>
    <mergeCell ref="A8:A9"/>
    <mergeCell ref="B8:J9"/>
    <mergeCell ref="A10:A11"/>
    <mergeCell ref="B10:J11"/>
    <mergeCell ref="A12:A13"/>
    <mergeCell ref="K8:K9"/>
    <mergeCell ref="N6:S7"/>
    <mergeCell ref="N4:S5"/>
    <mergeCell ref="R26:T26"/>
    <mergeCell ref="L27:M27"/>
    <mergeCell ref="N27:O27"/>
    <mergeCell ref="P27:Q27"/>
    <mergeCell ref="R27:T27"/>
    <mergeCell ref="G28:H28"/>
    <mergeCell ref="I28:K28"/>
    <mergeCell ref="Q18:AC19"/>
    <mergeCell ref="T8:AC8"/>
    <mergeCell ref="T9:AC9"/>
    <mergeCell ref="Q15:AC16"/>
    <mergeCell ref="L8:L9"/>
    <mergeCell ref="M8:M9"/>
    <mergeCell ref="N8:S9"/>
    <mergeCell ref="A17:P17"/>
    <mergeCell ref="Q17:AC17"/>
    <mergeCell ref="A20:P20"/>
    <mergeCell ref="U25:Z25"/>
    <mergeCell ref="AA25:AC25"/>
    <mergeCell ref="N10:S11"/>
    <mergeCell ref="N12:S13"/>
    <mergeCell ref="T4:AC4"/>
    <mergeCell ref="T5:AC5"/>
    <mergeCell ref="T6:AC6"/>
    <mergeCell ref="T7:AC7"/>
    <mergeCell ref="N3:S3"/>
    <mergeCell ref="L4:L5"/>
    <mergeCell ref="M4:M5"/>
    <mergeCell ref="K6:K7"/>
    <mergeCell ref="L6:L7"/>
    <mergeCell ref="M6:M7"/>
    <mergeCell ref="A41:B41"/>
    <mergeCell ref="C41:K41"/>
    <mergeCell ref="L41:T41"/>
    <mergeCell ref="U41:AC41"/>
    <mergeCell ref="W32:X32"/>
    <mergeCell ref="Y32:Z32"/>
    <mergeCell ref="AA32:AC32"/>
    <mergeCell ref="T10:AC10"/>
    <mergeCell ref="T13:AC13"/>
    <mergeCell ref="A23:AC23"/>
    <mergeCell ref="L25:Q25"/>
    <mergeCell ref="R25:T25"/>
    <mergeCell ref="L24:T24"/>
    <mergeCell ref="C24:K24"/>
    <mergeCell ref="U24:AC24"/>
    <mergeCell ref="I25:K25"/>
    <mergeCell ref="C25:H25"/>
    <mergeCell ref="U30:V30"/>
    <mergeCell ref="W30:X30"/>
    <mergeCell ref="U31:V31"/>
    <mergeCell ref="W31:X31"/>
    <mergeCell ref="Y31:Z31"/>
    <mergeCell ref="L28:M28"/>
    <mergeCell ref="N28:O28"/>
    <mergeCell ref="A36:B36"/>
    <mergeCell ref="C36:K36"/>
    <mergeCell ref="L36:T36"/>
    <mergeCell ref="U36:AC36"/>
    <mergeCell ref="A42:B45"/>
    <mergeCell ref="C42:K45"/>
    <mergeCell ref="L42:T45"/>
    <mergeCell ref="U42:AC45"/>
    <mergeCell ref="A37:B37"/>
    <mergeCell ref="C37:K37"/>
    <mergeCell ref="L37:T37"/>
    <mergeCell ref="U37:AC37"/>
    <mergeCell ref="A38:B38"/>
    <mergeCell ref="C38:K38"/>
    <mergeCell ref="L38:T38"/>
    <mergeCell ref="U38:AC38"/>
    <mergeCell ref="A39:B39"/>
    <mergeCell ref="C39:K39"/>
    <mergeCell ref="L39:T39"/>
    <mergeCell ref="U39:AC39"/>
    <mergeCell ref="A40:B40"/>
    <mergeCell ref="C40:K40"/>
    <mergeCell ref="L40:T40"/>
    <mergeCell ref="U40:AC40"/>
    <mergeCell ref="U32:V32"/>
    <mergeCell ref="W28:X28"/>
    <mergeCell ref="Y28:Z28"/>
    <mergeCell ref="AA28:AC28"/>
    <mergeCell ref="U29:V29"/>
    <mergeCell ref="A34:B35"/>
    <mergeCell ref="C34:AC34"/>
    <mergeCell ref="C35:K35"/>
    <mergeCell ref="L35:T35"/>
    <mergeCell ref="U35:AC35"/>
    <mergeCell ref="P28:Q28"/>
    <mergeCell ref="R28:T28"/>
    <mergeCell ref="L29:M29"/>
    <mergeCell ref="N29:O29"/>
    <mergeCell ref="I32:K32"/>
    <mergeCell ref="L32:M32"/>
    <mergeCell ref="E31:F31"/>
    <mergeCell ref="R32:T32"/>
    <mergeCell ref="P29:Q29"/>
    <mergeCell ref="G32:H32"/>
    <mergeCell ref="C29:D29"/>
    <mergeCell ref="C31:D31"/>
    <mergeCell ref="G30:H30"/>
    <mergeCell ref="I30:K30"/>
    <mergeCell ref="U26:V26"/>
    <mergeCell ref="W26:X26"/>
    <mergeCell ref="Y26:Z26"/>
    <mergeCell ref="AA26:AC26"/>
    <mergeCell ref="AA27:AC27"/>
    <mergeCell ref="AA31:AC31"/>
    <mergeCell ref="Y30:AC30"/>
    <mergeCell ref="U27:V27"/>
    <mergeCell ref="W27:X27"/>
    <mergeCell ref="Y27:Z27"/>
    <mergeCell ref="U28:V28"/>
    <mergeCell ref="W29:AC29"/>
  </mergeCell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A96"/>
  <sheetViews>
    <sheetView zoomScaleNormal="100" workbookViewId="0">
      <pane ySplit="2" topLeftCell="A15" activePane="bottomLeft" state="frozen"/>
      <selection pane="bottomLeft" activeCell="AG44" sqref="AG44:AL44"/>
    </sheetView>
  </sheetViews>
  <sheetFormatPr baseColWidth="10" defaultColWidth="11.42578125" defaultRowHeight="15" outlineLevelRow="1" x14ac:dyDescent="0.25"/>
  <cols>
    <col min="1" max="1" width="9.5703125" style="483" customWidth="1"/>
    <col min="2" max="2" width="8.7109375" style="483" customWidth="1"/>
    <col min="3" max="38" width="6.7109375" style="483" customWidth="1"/>
    <col min="39" max="44" width="4.7109375" style="483" customWidth="1"/>
    <col min="45" max="16384" width="11.42578125" style="483"/>
  </cols>
  <sheetData>
    <row r="1" spans="1:39" ht="18" customHeight="1" x14ac:dyDescent="0.25">
      <c r="A1" s="815" t="s">
        <v>10</v>
      </c>
      <c r="B1" s="496" t="s">
        <v>31</v>
      </c>
      <c r="C1" s="497"/>
      <c r="D1" s="497"/>
      <c r="E1" s="497"/>
      <c r="F1" s="497"/>
      <c r="G1" s="497"/>
      <c r="H1" s="497"/>
      <c r="I1" s="497"/>
      <c r="J1" s="497"/>
      <c r="K1" s="497"/>
      <c r="L1" s="497"/>
      <c r="M1" s="497"/>
      <c r="N1" s="497"/>
      <c r="O1" s="497"/>
      <c r="P1" s="498"/>
      <c r="Q1" s="832" t="s">
        <v>59</v>
      </c>
      <c r="R1" s="833"/>
      <c r="S1" s="833"/>
      <c r="T1" s="833"/>
      <c r="U1" s="833"/>
      <c r="V1" s="833"/>
      <c r="W1" s="833"/>
      <c r="X1" s="833"/>
      <c r="Y1" s="833"/>
      <c r="Z1" s="833"/>
      <c r="AA1" s="833"/>
      <c r="AB1" s="833"/>
      <c r="AC1" s="833"/>
      <c r="AD1" s="833"/>
      <c r="AE1" s="833"/>
      <c r="AF1" s="833"/>
      <c r="AG1" s="833"/>
      <c r="AH1" s="833"/>
      <c r="AI1" s="833"/>
      <c r="AJ1" s="833"/>
      <c r="AK1" s="833"/>
      <c r="AL1" s="834"/>
    </row>
    <row r="2" spans="1:39" ht="20.25" customHeight="1" thickBot="1" x14ac:dyDescent="0.3">
      <c r="A2" s="816"/>
      <c r="B2" s="817" t="str">
        <f>INDEX(Problématiques_compétences!$A$3:$D$174,QUOTIENT(MATCH(A1,Problématiques_compétences!$D$3:$D$174,0)-2,12)*12+2,1)</f>
        <v>6) Gérer la ville du futur (Smart city )</v>
      </c>
      <c r="C2" s="818"/>
      <c r="D2" s="818"/>
      <c r="E2" s="818"/>
      <c r="F2" s="818"/>
      <c r="G2" s="818"/>
      <c r="H2" s="818"/>
      <c r="I2" s="818"/>
      <c r="J2" s="818"/>
      <c r="K2" s="818"/>
      <c r="L2" s="818"/>
      <c r="M2" s="818"/>
      <c r="N2" s="818"/>
      <c r="O2" s="818"/>
      <c r="P2" s="819"/>
      <c r="Q2" s="829" t="str">
        <f>INDEX(Problématiques_compétences!$B$3:$D$174,MATCH(A1,Problématiques_compétences!$D$3:$D$174,0),1)</f>
        <v>P6_2 : Comment éclairer une rue de façon autonome tout en respectant l'environnement ?</v>
      </c>
      <c r="R2" s="830"/>
      <c r="S2" s="830"/>
      <c r="T2" s="830"/>
      <c r="U2" s="830"/>
      <c r="V2" s="830"/>
      <c r="W2" s="830"/>
      <c r="X2" s="830"/>
      <c r="Y2" s="830"/>
      <c r="Z2" s="830"/>
      <c r="AA2" s="830"/>
      <c r="AB2" s="830"/>
      <c r="AC2" s="830"/>
      <c r="AD2" s="830"/>
      <c r="AE2" s="830"/>
      <c r="AF2" s="830"/>
      <c r="AG2" s="830"/>
      <c r="AH2" s="830"/>
      <c r="AI2" s="830"/>
      <c r="AJ2" s="830"/>
      <c r="AK2" s="830"/>
      <c r="AL2" s="831"/>
    </row>
    <row r="3" spans="1:39" ht="20.25" customHeight="1" thickBot="1" x14ac:dyDescent="0.3">
      <c r="A3" s="1007" t="s">
        <v>1175</v>
      </c>
      <c r="B3" s="1008"/>
      <c r="C3" s="1008"/>
      <c r="D3" s="1008"/>
      <c r="E3" s="1008"/>
      <c r="F3" s="1008"/>
      <c r="G3" s="1008"/>
      <c r="H3" s="1008"/>
      <c r="I3" s="1008"/>
      <c r="J3" s="1008"/>
      <c r="K3" s="1008"/>
      <c r="L3" s="1008"/>
      <c r="M3" s="1008"/>
      <c r="N3" s="1008"/>
      <c r="O3" s="1008"/>
      <c r="P3" s="1008"/>
      <c r="Q3" s="1008"/>
      <c r="R3" s="1008"/>
      <c r="S3" s="1008"/>
      <c r="T3" s="1008"/>
      <c r="U3" s="1008"/>
      <c r="V3" s="1008"/>
      <c r="W3" s="1008"/>
      <c r="X3" s="1008"/>
      <c r="Y3" s="1008"/>
      <c r="Z3" s="1008"/>
      <c r="AA3" s="1008"/>
      <c r="AB3" s="1008"/>
      <c r="AC3" s="1008"/>
      <c r="AD3" s="1008"/>
      <c r="AE3" s="1008"/>
      <c r="AF3" s="1008"/>
      <c r="AG3" s="1008"/>
      <c r="AH3" s="1008"/>
      <c r="AI3" s="1008"/>
      <c r="AJ3" s="1008"/>
      <c r="AK3" s="1008"/>
      <c r="AL3" s="1009"/>
    </row>
    <row r="4" spans="1:39" ht="15.75" customHeight="1" thickBot="1" x14ac:dyDescent="0.3">
      <c r="A4" s="496" t="s">
        <v>109</v>
      </c>
      <c r="B4" s="501"/>
      <c r="C4" s="501"/>
      <c r="D4" s="501"/>
      <c r="E4" s="543"/>
      <c r="F4" s="501"/>
      <c r="G4" s="501"/>
      <c r="H4" s="543"/>
      <c r="I4" s="543"/>
      <c r="J4" s="543"/>
      <c r="K4" s="543"/>
      <c r="L4" s="501"/>
      <c r="M4" s="501"/>
      <c r="N4" s="544" t="s">
        <v>106</v>
      </c>
      <c r="O4" s="544" t="s">
        <v>107</v>
      </c>
      <c r="P4" s="544" t="s">
        <v>219</v>
      </c>
      <c r="Q4" s="820" t="s">
        <v>58</v>
      </c>
      <c r="R4" s="820"/>
      <c r="S4" s="820"/>
      <c r="T4" s="820"/>
      <c r="U4" s="820"/>
      <c r="V4" s="820"/>
      <c r="W4" s="820"/>
      <c r="X4" s="821"/>
      <c r="Y4" s="1024" t="s">
        <v>630</v>
      </c>
      <c r="Z4" s="1025"/>
      <c r="AA4" s="1025"/>
      <c r="AB4" s="1025"/>
      <c r="AC4" s="1025"/>
      <c r="AD4" s="1025"/>
      <c r="AE4" s="1025"/>
      <c r="AF4" s="1025"/>
      <c r="AG4" s="1025"/>
      <c r="AH4" s="1025"/>
      <c r="AI4" s="1025"/>
      <c r="AJ4" s="1025"/>
      <c r="AK4" s="1025"/>
      <c r="AL4" s="1026"/>
    </row>
    <row r="5" spans="1:39" ht="57" customHeight="1" outlineLevel="1" x14ac:dyDescent="0.25">
      <c r="A5" s="822" t="str" cm="1">
        <f t="array" aca="1" ref="A5" ca="1">IFERROR(INDEX(Problématiques_compétences!$F$2:$BC$2,SMALL(IF(INDIRECT("Problématiques_compétences!F"&amp;MATCH($A$1,Problématiques_compétences!$D$1:$D$174,0)):INDIRECT("Problématiques_compétences!BC"&amp;MATCH($A$1,Problématiques_compétences!$D$1:$D$174,0))="x",COLUMN(Problématiques_compétences!$F$1:$BC$1)-5,""),ROW()-4)),"")</f>
        <v>CO1.3</v>
      </c>
      <c r="B5" s="823" t="str">
        <f ca="1">IFERROR(INDEX(Compétences!$C$1:$D$51,MATCH(A5,Compétences!$C$1:$C$51,0),2),"")</f>
        <v>Justifier les solutions constructives d'un produit au regard des performances environnementales, et estimer leur impact sur l'efficacité globale</v>
      </c>
      <c r="C5" s="823"/>
      <c r="D5" s="823"/>
      <c r="E5" s="823"/>
      <c r="F5" s="823"/>
      <c r="G5" s="823"/>
      <c r="H5" s="823"/>
      <c r="I5" s="823"/>
      <c r="J5" s="823"/>
      <c r="K5" s="823"/>
      <c r="L5" s="823"/>
      <c r="M5" s="823"/>
      <c r="N5" s="824">
        <f ca="1">INDEX(Compétences!C$2:I$51,MATCH(A5,Compétences!C$2:C$51,0),3)</f>
        <v>0</v>
      </c>
      <c r="O5" s="824" t="str">
        <f ca="1">INDEX(Compétences!C$2:I$51,MATCH(A5,Compétences!C$2:C$51,0),4)</f>
        <v>XX</v>
      </c>
      <c r="P5" s="824" t="str">
        <f ca="1">INDEX(Compétences!C$2:I$51,MATCH(A5,Compétences!C$2:C$51,0),5)</f>
        <v>XX</v>
      </c>
      <c r="Q5" s="825" t="str">
        <f ca="1">INDEX(Compétences!C$2:I$51,MATCH(A5,Compétences!C$2:C$51,0),7)</f>
        <v>1.5 Approche environnementale
3.1 Modélisations et simulations
3.3 Comportements énergétiques des produits
5 Solutions constructives
4.1 Outils de représentation du réel
4.3  Conception des produits</v>
      </c>
      <c r="R5" s="825"/>
      <c r="S5" s="825"/>
      <c r="T5" s="825"/>
      <c r="U5" s="825"/>
      <c r="V5" s="825"/>
      <c r="W5" s="825"/>
      <c r="X5" s="825"/>
      <c r="Y5" s="1159" t="s">
        <v>1069</v>
      </c>
      <c r="Z5" s="1160"/>
      <c r="AA5" s="1160"/>
      <c r="AB5" s="1160"/>
      <c r="AC5" s="1160"/>
      <c r="AD5" s="1160"/>
      <c r="AE5" s="1160"/>
      <c r="AF5" s="1160"/>
      <c r="AG5" s="1160"/>
      <c r="AH5" s="1160"/>
      <c r="AI5" s="1160"/>
      <c r="AJ5" s="1160"/>
      <c r="AK5" s="1160"/>
      <c r="AL5" s="1161"/>
      <c r="AM5" s="1158" t="e" cm="1">
        <f t="array" aca="1" ref="AM5" ca="1">_xlfn.SWITCH(P5,"AC1",1,"EE1",2,"ITEC1",3,"SIN1",4,"AC2",1,"EE2",2,"ITEC2",3,"SIN2",4,0)</f>
        <v>#NAME?</v>
      </c>
    </row>
    <row r="6" spans="1:39" ht="32.25" customHeight="1" outlineLevel="1" x14ac:dyDescent="0.25">
      <c r="A6" s="811"/>
      <c r="B6" s="812"/>
      <c r="C6" s="812"/>
      <c r="D6" s="812"/>
      <c r="E6" s="812"/>
      <c r="F6" s="812"/>
      <c r="G6" s="812"/>
      <c r="H6" s="812"/>
      <c r="I6" s="812"/>
      <c r="J6" s="812"/>
      <c r="K6" s="812"/>
      <c r="L6" s="812"/>
      <c r="M6" s="812"/>
      <c r="N6" s="813"/>
      <c r="O6" s="813"/>
      <c r="P6" s="813"/>
      <c r="Q6" s="814"/>
      <c r="R6" s="814"/>
      <c r="S6" s="814"/>
      <c r="T6" s="814"/>
      <c r="U6" s="814"/>
      <c r="V6" s="814"/>
      <c r="W6" s="814"/>
      <c r="X6" s="814"/>
      <c r="Y6" s="1078"/>
      <c r="Z6" s="1079"/>
      <c r="AA6" s="1079"/>
      <c r="AB6" s="1079"/>
      <c r="AC6" s="1079"/>
      <c r="AD6" s="1079"/>
      <c r="AE6" s="1079"/>
      <c r="AF6" s="1079"/>
      <c r="AG6" s="1079"/>
      <c r="AH6" s="1079"/>
      <c r="AI6" s="1079"/>
      <c r="AJ6" s="1079"/>
      <c r="AK6" s="1079"/>
      <c r="AL6" s="1080"/>
      <c r="AM6" s="1158"/>
    </row>
    <row r="7" spans="1:39" ht="43.5" customHeight="1" outlineLevel="1" x14ac:dyDescent="0.25">
      <c r="A7" s="811" t="str" cm="1">
        <f t="array" aca="1" ref="A7" ca="1">IFERROR(INDEX(Problématiques_compétences!$F$2:$BC$2,SMALL(IF(INDIRECT("Problématiques_compétences!F"&amp;MATCH($A$1,Problématiques_compétences!$D$1:$D$174,0)):INDIRECT("Problématiques_compétences!BC"&amp;MATCH($A$1,Problématiques_compétences!$D$1:$D$174,0))="x",COLUMN(Problématiques_compétences!$F$1:$BC$1)-5,""),ROW()-5)),"")</f>
        <v>CO3.3</v>
      </c>
      <c r="B7" s="812" t="str">
        <f ca="1">IFERROR(INDEX(Compétences!$C$1:$D$51,MATCH(A7,Compétences!$C$1:$C$51,0),2),"")</f>
        <v>Identifier et caractériser le fonctionnement temporel d’un produit ou d’un processus</v>
      </c>
      <c r="C7" s="812"/>
      <c r="D7" s="812"/>
      <c r="E7" s="812"/>
      <c r="F7" s="812"/>
      <c r="G7" s="812"/>
      <c r="H7" s="812"/>
      <c r="I7" s="812"/>
      <c r="J7" s="812"/>
      <c r="K7" s="812"/>
      <c r="L7" s="812"/>
      <c r="M7" s="812"/>
      <c r="N7" s="813" t="str">
        <f ca="1">INDEX(Compétences!C$2:I$51,MATCH(A7,Compétences!C$2:C$51,0),3)</f>
        <v>X</v>
      </c>
      <c r="O7" s="813" t="str">
        <f ca="1">INDEX(Compétences!C$2:I$51,MATCH(A7,Compétences!C$2:C$51,0),4)</f>
        <v>XX</v>
      </c>
      <c r="P7" s="813" t="str">
        <f ca="1">INDEX(Compétences!C$2:I$51,MATCH(A7,Compétences!C$2:C$51,0),5)</f>
        <v>XX</v>
      </c>
      <c r="Q7" s="814" t="str">
        <f ca="1">INDEX(Compétences!C$2:I$51,MATCH(A7,Compétences!C$2:C$51,0),7)</f>
        <v>1.2 Outils de l'ingénierie système
2.3. Approche fonctionnelle et structurelle des chaines de puissance
2.4 Approche fonctionnelle et structurelle de la chaine d'information
3.4 Comportements informationnels des produits
4.3  Conception des produits
6.3 Vérification, validation et qualification d'un produit</v>
      </c>
      <c r="R7" s="814"/>
      <c r="S7" s="814"/>
      <c r="T7" s="814"/>
      <c r="U7" s="814"/>
      <c r="V7" s="814"/>
      <c r="W7" s="814"/>
      <c r="X7" s="814"/>
      <c r="Y7" s="1081" t="s">
        <v>1058</v>
      </c>
      <c r="Z7" s="1082"/>
      <c r="AA7" s="1082"/>
      <c r="AB7" s="1082"/>
      <c r="AC7" s="1082"/>
      <c r="AD7" s="1082"/>
      <c r="AE7" s="1082"/>
      <c r="AF7" s="1082"/>
      <c r="AG7" s="1082"/>
      <c r="AH7" s="1082"/>
      <c r="AI7" s="1082"/>
      <c r="AJ7" s="1082"/>
      <c r="AK7" s="1082"/>
      <c r="AL7" s="1083"/>
      <c r="AM7" s="1158" t="e" cm="1">
        <f t="array" aca="1" ref="AM7" ca="1">_xlfn.SWITCH(P7,"AC1",1,"EE1",2,"ITEC1",3,"SIN1",4,"AC2",1,"EE2",2,"ITEC2",3,"SIN2",4,0)</f>
        <v>#NAME?</v>
      </c>
    </row>
    <row r="8" spans="1:39" ht="67.5" customHeight="1" outlineLevel="1" x14ac:dyDescent="0.25">
      <c r="A8" s="811"/>
      <c r="B8" s="812"/>
      <c r="C8" s="812"/>
      <c r="D8" s="812"/>
      <c r="E8" s="812"/>
      <c r="F8" s="812"/>
      <c r="G8" s="812"/>
      <c r="H8" s="812"/>
      <c r="I8" s="812"/>
      <c r="J8" s="812"/>
      <c r="K8" s="812"/>
      <c r="L8" s="812"/>
      <c r="M8" s="812"/>
      <c r="N8" s="813"/>
      <c r="O8" s="813"/>
      <c r="P8" s="813"/>
      <c r="Q8" s="814"/>
      <c r="R8" s="814"/>
      <c r="S8" s="814"/>
      <c r="T8" s="814"/>
      <c r="U8" s="814"/>
      <c r="V8" s="814"/>
      <c r="W8" s="814"/>
      <c r="X8" s="814"/>
      <c r="Y8" s="1078"/>
      <c r="Z8" s="1079"/>
      <c r="AA8" s="1079"/>
      <c r="AB8" s="1079"/>
      <c r="AC8" s="1079"/>
      <c r="AD8" s="1079"/>
      <c r="AE8" s="1079"/>
      <c r="AF8" s="1079"/>
      <c r="AG8" s="1079"/>
      <c r="AH8" s="1079"/>
      <c r="AI8" s="1079"/>
      <c r="AJ8" s="1079"/>
      <c r="AK8" s="1079"/>
      <c r="AL8" s="1080"/>
      <c r="AM8" s="1158"/>
    </row>
    <row r="9" spans="1:39" ht="32.25" customHeight="1" outlineLevel="1" x14ac:dyDescent="0.25">
      <c r="A9" s="811" t="str" cm="1">
        <f t="array" aca="1" ref="A9" ca="1">IFERROR(INDEX(Problématiques_compétences!$F$2:$BC$2,SMALL(IF(INDIRECT("Problématiques_compétences!F"&amp;MATCH($A$1,Problématiques_compétences!$D$1:$D$174,0)):INDIRECT("Problématiques_compétences!BC"&amp;MATCH($A$1,Problématiques_compétences!$D$1:$D$174,0))="x",COLUMN(Problématiques_compétences!$F$1:$BC$1)-5,""),ROW()-6)),"")</f>
        <v>CO5.8.AC1</v>
      </c>
      <c r="B9" s="812" t="str">
        <f ca="1">IFERROR(INDEX(Compétences!$C$1:$D$51,MATCH(A9,Compétences!$C$1:$C$51,0),2),"")</f>
        <v>Proposer et choisir des solutions constructives répondant aux contraintes et attentes d’une construction</v>
      </c>
      <c r="C9" s="812"/>
      <c r="D9" s="812"/>
      <c r="E9" s="812"/>
      <c r="F9" s="812"/>
      <c r="G9" s="812"/>
      <c r="H9" s="812"/>
      <c r="I9" s="812"/>
      <c r="J9" s="812"/>
      <c r="K9" s="812"/>
      <c r="L9" s="812"/>
      <c r="M9" s="812"/>
      <c r="N9" s="813">
        <f ca="1">INDEX(Compétences!C$2:I$51,MATCH(A9,Compétences!C$2:C$51,0),3)</f>
        <v>0</v>
      </c>
      <c r="O9" s="813">
        <f ca="1">INDEX(Compétences!C$2:I$51,MATCH(A9,Compétences!C$2:C$51,0),4)</f>
        <v>0</v>
      </c>
      <c r="P9" s="813" t="str">
        <f ca="1">INDEX(Compétences!C$2:I$51,MATCH(A9,Compétences!C$2:C$51,0),5)</f>
        <v>AC1</v>
      </c>
      <c r="Q9" s="814" t="str">
        <f ca="1">INDEX(Compétences!C$2:I$51,MATCH(A9,Compétences!C$2:C$51,0),7)</f>
        <v>1.1 La démarche de projet
1.5 Approche environnementale
3.2 Comportements mécaniques des produits
4 Eco-conception des produits
5.1 Constituants des ossatures et enveloppes
6.2 Expérimentations et essais</v>
      </c>
      <c r="R9" s="814"/>
      <c r="S9" s="814"/>
      <c r="T9" s="814"/>
      <c r="U9" s="814"/>
      <c r="V9" s="814"/>
      <c r="W9" s="814"/>
      <c r="X9" s="814"/>
      <c r="Y9" s="1081" t="s">
        <v>1061</v>
      </c>
      <c r="Z9" s="1082"/>
      <c r="AA9" s="1082"/>
      <c r="AB9" s="1082"/>
      <c r="AC9" s="1082"/>
      <c r="AD9" s="1082"/>
      <c r="AE9" s="1082"/>
      <c r="AF9" s="1082"/>
      <c r="AG9" s="1082"/>
      <c r="AH9" s="1082"/>
      <c r="AI9" s="1082"/>
      <c r="AJ9" s="1082"/>
      <c r="AK9" s="1082"/>
      <c r="AL9" s="1083"/>
      <c r="AM9" s="1158" t="e" cm="1">
        <f t="array" aca="1" ref="AM9" ca="1">_xlfn.SWITCH(P9,"AC1",1,"EE1",2,"ITEC1",3,"SIN1",4,"AC2",1,"EE2",2,"ITEC2",3,"SIN2",4,0)</f>
        <v>#NAME?</v>
      </c>
    </row>
    <row r="10" spans="1:39" ht="54" customHeight="1" outlineLevel="1" x14ac:dyDescent="0.25">
      <c r="A10" s="811"/>
      <c r="B10" s="812"/>
      <c r="C10" s="812"/>
      <c r="D10" s="812"/>
      <c r="E10" s="812"/>
      <c r="F10" s="812"/>
      <c r="G10" s="812"/>
      <c r="H10" s="812"/>
      <c r="I10" s="812"/>
      <c r="J10" s="812"/>
      <c r="K10" s="812"/>
      <c r="L10" s="812"/>
      <c r="M10" s="812"/>
      <c r="N10" s="813"/>
      <c r="O10" s="813"/>
      <c r="P10" s="813"/>
      <c r="Q10" s="814"/>
      <c r="R10" s="814"/>
      <c r="S10" s="814"/>
      <c r="T10" s="814"/>
      <c r="U10" s="814"/>
      <c r="V10" s="814"/>
      <c r="W10" s="814"/>
      <c r="X10" s="814"/>
      <c r="Y10" s="1078"/>
      <c r="Z10" s="1079"/>
      <c r="AA10" s="1079"/>
      <c r="AB10" s="1079"/>
      <c r="AC10" s="1079"/>
      <c r="AD10" s="1079"/>
      <c r="AE10" s="1079"/>
      <c r="AF10" s="1079"/>
      <c r="AG10" s="1079"/>
      <c r="AH10" s="1079"/>
      <c r="AI10" s="1079"/>
      <c r="AJ10" s="1079"/>
      <c r="AK10" s="1079"/>
      <c r="AL10" s="1080"/>
      <c r="AM10" s="1158"/>
    </row>
    <row r="11" spans="1:39" ht="32.25" customHeight="1" outlineLevel="1" x14ac:dyDescent="0.25">
      <c r="A11" s="811" t="str" cm="1">
        <f t="array" aca="1" ref="A11" ca="1">IFERROR(INDEX(Problématiques_compétences!$F$2:$BC$2,SMALL(IF(INDIRECT("Problématiques_compétences!F"&amp;MATCH($A$1,Problématiques_compétences!$D$1:$D$174,0)):INDIRECT("Problématiques_compétences!BC"&amp;MATCH($A$1,Problématiques_compétences!$D$1:$D$174,0))="x",COLUMN(Problématiques_compétences!$F$1:$BC$1)-5,""),ROW()-7)),"")</f>
        <v>CO5.8.EE1</v>
      </c>
      <c r="B11" s="812" t="str">
        <f ca="1">IFERROR(INDEX(Compétences!$C$1:$D$51,MATCH(A11,Compétences!$C$1:$C$51,0),2),"")</f>
        <v>Définir (ou modifier) la structure, les choix de constituants, les paramètres de fonctionnement d’une chaîne d’énergie afin de répondre à un cahier des charges ou à son évolution.</v>
      </c>
      <c r="C11" s="812"/>
      <c r="D11" s="812"/>
      <c r="E11" s="812"/>
      <c r="F11" s="812"/>
      <c r="G11" s="812"/>
      <c r="H11" s="812"/>
      <c r="I11" s="812"/>
      <c r="J11" s="812"/>
      <c r="K11" s="812"/>
      <c r="L11" s="812"/>
      <c r="M11" s="812"/>
      <c r="N11" s="813">
        <f ca="1">INDEX(Compétences!C$2:I$51,MATCH(A11,Compétences!C$2:C$51,0),3)</f>
        <v>0</v>
      </c>
      <c r="O11" s="813">
        <f ca="1">INDEX(Compétences!C$2:I$51,MATCH(A11,Compétences!C$2:C$51,0),4)</f>
        <v>0</v>
      </c>
      <c r="P11" s="813" t="str">
        <f ca="1">INDEX(Compétences!C$2:I$51,MATCH(A11,Compétences!C$2:C$51,0),5)</f>
        <v>EE1</v>
      </c>
      <c r="Q11" s="814" t="str">
        <f ca="1">INDEX(Compétences!C$2:I$51,MATCH(A11,Compétences!C$2:C$51,0),7)</f>
        <v>1.5 Approche environnementale
3.3 Comportements énergétiques des produits
4 Eco-conception des produits
5.1 Constituants des ossatures et enveloppes
5.2 Constituants de puissance
6.2 Expérimentations et essais</v>
      </c>
      <c r="R11" s="814"/>
      <c r="S11" s="814"/>
      <c r="T11" s="814"/>
      <c r="U11" s="814"/>
      <c r="V11" s="814"/>
      <c r="W11" s="814"/>
      <c r="X11" s="814"/>
      <c r="Y11" s="1081" t="s">
        <v>1067</v>
      </c>
      <c r="Z11" s="1082"/>
      <c r="AA11" s="1082"/>
      <c r="AB11" s="1082"/>
      <c r="AC11" s="1082"/>
      <c r="AD11" s="1082"/>
      <c r="AE11" s="1082"/>
      <c r="AF11" s="1082"/>
      <c r="AG11" s="1082"/>
      <c r="AH11" s="1082"/>
      <c r="AI11" s="1082"/>
      <c r="AJ11" s="1082"/>
      <c r="AK11" s="1082"/>
      <c r="AL11" s="1083"/>
      <c r="AM11" s="1158" t="e" cm="1">
        <f t="array" aca="1" ref="AM11" ca="1">_xlfn.SWITCH(P11,"AC1",1,"EE1",2,"ITEC1",3,"SIN1",4,"AC2",1,"EE2",2,"ITEC2",3,"SIN2",4,0)</f>
        <v>#NAME?</v>
      </c>
    </row>
    <row r="12" spans="1:39" ht="52.5" customHeight="1" outlineLevel="1" x14ac:dyDescent="0.25">
      <c r="A12" s="811"/>
      <c r="B12" s="812"/>
      <c r="C12" s="812"/>
      <c r="D12" s="812"/>
      <c r="E12" s="812"/>
      <c r="F12" s="812"/>
      <c r="G12" s="812"/>
      <c r="H12" s="812"/>
      <c r="I12" s="812"/>
      <c r="J12" s="812"/>
      <c r="K12" s="812"/>
      <c r="L12" s="812"/>
      <c r="M12" s="812"/>
      <c r="N12" s="813"/>
      <c r="O12" s="813"/>
      <c r="P12" s="813"/>
      <c r="Q12" s="814"/>
      <c r="R12" s="814"/>
      <c r="S12" s="814"/>
      <c r="T12" s="814"/>
      <c r="U12" s="814"/>
      <c r="V12" s="814"/>
      <c r="W12" s="814"/>
      <c r="X12" s="814"/>
      <c r="Y12" s="1078"/>
      <c r="Z12" s="1079"/>
      <c r="AA12" s="1079"/>
      <c r="AB12" s="1079"/>
      <c r="AC12" s="1079"/>
      <c r="AD12" s="1079"/>
      <c r="AE12" s="1079"/>
      <c r="AF12" s="1079"/>
      <c r="AG12" s="1079"/>
      <c r="AH12" s="1079"/>
      <c r="AI12" s="1079"/>
      <c r="AJ12" s="1079"/>
      <c r="AK12" s="1079"/>
      <c r="AL12" s="1080"/>
      <c r="AM12" s="1158"/>
    </row>
    <row r="13" spans="1:39" ht="32.25" customHeight="1" outlineLevel="1" x14ac:dyDescent="0.25">
      <c r="A13" s="836" t="str" cm="1">
        <f t="array" aca="1" ref="A13" ca="1">IFERROR(INDEX(Problématiques_compétences!$F$2:$BC$2,SMALL(IF(INDIRECT("Problématiques_compétences!F"&amp;MATCH($A$1,Problématiques_compétences!$D$1:$D$174,0)):INDIRECT("Problématiques_compétences!BC"&amp;MATCH($A$1,Problématiques_compétences!$D$1:$D$174,0))="x",COLUMN(Problématiques_compétences!$F$1:$BC$1)-5,""),ROW()-8)),"")</f>
        <v>CO5.8.ITEC1</v>
      </c>
      <c r="B13" s="838" t="str">
        <f ca="1">IFERROR(INDEX(Compétences!$C$1:$D$51,MATCH(A13,Compétences!$C$1:$C$51,0),2),"")</f>
        <v xml:space="preserve">Définir à l’aide d’un modeleur numérique, les formes et dimensions d’une pièce d’un produit à partir des contraintes fonctionnelles, de son procédé de réalisation et de son matériau </v>
      </c>
      <c r="C13" s="838"/>
      <c r="D13" s="838"/>
      <c r="E13" s="838"/>
      <c r="F13" s="838"/>
      <c r="G13" s="838"/>
      <c r="H13" s="838"/>
      <c r="I13" s="838"/>
      <c r="J13" s="838"/>
      <c r="K13" s="838"/>
      <c r="L13" s="838"/>
      <c r="M13" s="838"/>
      <c r="N13" s="813">
        <f ca="1">INDEX(Compétences!C$2:I$51,MATCH(A13,Compétences!C$2:C$51,0),3)</f>
        <v>0</v>
      </c>
      <c r="O13" s="813">
        <f ca="1">INDEX(Compétences!C$2:I$51,MATCH(A13,Compétences!C$2:C$51,0),4)</f>
        <v>0</v>
      </c>
      <c r="P13" s="813" t="str">
        <f ca="1">INDEX(Compétences!C$2:I$51,MATCH(A13,Compétences!C$2:C$51,0),5)</f>
        <v>ITEC1</v>
      </c>
      <c r="Q13" s="814" t="str">
        <f ca="1">INDEX(Compétences!C$2:I$51,MATCH(A13,Compétences!C$2:C$51,0),7)</f>
        <v>1.5 Approche environnementale
3.2 Comportements mécaniques des produits
4 Eco-conception des produits
5.2 Constituants de puissance</v>
      </c>
      <c r="R13" s="814"/>
      <c r="S13" s="814"/>
      <c r="T13" s="814"/>
      <c r="U13" s="814"/>
      <c r="V13" s="814"/>
      <c r="W13" s="814"/>
      <c r="X13" s="814"/>
      <c r="Y13" s="1081" t="s">
        <v>1059</v>
      </c>
      <c r="Z13" s="1082"/>
      <c r="AA13" s="1082"/>
      <c r="AB13" s="1082"/>
      <c r="AC13" s="1082"/>
      <c r="AD13" s="1082"/>
      <c r="AE13" s="1082"/>
      <c r="AF13" s="1082"/>
      <c r="AG13" s="1082"/>
      <c r="AH13" s="1082"/>
      <c r="AI13" s="1082"/>
      <c r="AJ13" s="1082"/>
      <c r="AK13" s="1082"/>
      <c r="AL13" s="1083"/>
      <c r="AM13" s="1158" t="e" cm="1">
        <f t="array" aca="1" ref="AM13" ca="1">_xlfn.SWITCH(P13,"AC1",1,"EE1",2,"ITEC1",3,"SIN1",4,"AC2",1,"EE2",2,"ITEC2",3,"SIN2",4,0)</f>
        <v>#NAME?</v>
      </c>
    </row>
    <row r="14" spans="1:39" ht="27.75" customHeight="1" outlineLevel="1" x14ac:dyDescent="0.25">
      <c r="A14" s="836"/>
      <c r="B14" s="838"/>
      <c r="C14" s="838"/>
      <c r="D14" s="838"/>
      <c r="E14" s="838"/>
      <c r="F14" s="838"/>
      <c r="G14" s="838"/>
      <c r="H14" s="838"/>
      <c r="I14" s="838"/>
      <c r="J14" s="838"/>
      <c r="K14" s="838"/>
      <c r="L14" s="838"/>
      <c r="M14" s="838"/>
      <c r="N14" s="813"/>
      <c r="O14" s="813"/>
      <c r="P14" s="813"/>
      <c r="Q14" s="814"/>
      <c r="R14" s="814"/>
      <c r="S14" s="814"/>
      <c r="T14" s="814"/>
      <c r="U14" s="814"/>
      <c r="V14" s="814"/>
      <c r="W14" s="814"/>
      <c r="X14" s="814"/>
      <c r="Y14" s="1078"/>
      <c r="Z14" s="1079"/>
      <c r="AA14" s="1079"/>
      <c r="AB14" s="1079"/>
      <c r="AC14" s="1079"/>
      <c r="AD14" s="1079"/>
      <c r="AE14" s="1079"/>
      <c r="AF14" s="1079"/>
      <c r="AG14" s="1079"/>
      <c r="AH14" s="1079"/>
      <c r="AI14" s="1079"/>
      <c r="AJ14" s="1079"/>
      <c r="AK14" s="1079"/>
      <c r="AL14" s="1080"/>
      <c r="AM14" s="1158"/>
    </row>
    <row r="15" spans="1:39" ht="16.5" customHeight="1" outlineLevel="1" x14ac:dyDescent="0.25">
      <c r="A15" s="836" t="str" cm="1">
        <f t="array" aca="1" ref="A15" ca="1">IFERROR(INDEX(Problématiques_compétences!$F$2:$BC$2,SMALL(IF(INDIRECT("Problématiques_compétences!F"&amp;MATCH($A$1,Problématiques_compétences!$D$1:$D$174,0)):INDIRECT("Problématiques_compétences!BC"&amp;MATCH($A$1,Problématiques_compétences!$D$1:$D$174,0))="x",COLUMN(Problématiques_compétences!$F$1:$BC$1)-5,""),ROW()-9)),"")</f>
        <v>CO5.8.SIN1</v>
      </c>
      <c r="B15" s="838" t="str">
        <f ca="1">IFERROR(INDEX(Compétences!$C$1:$D$51,MATCH(A15,Compétences!$C$1:$C$51,0),2),"")</f>
        <v>Proposer/choisir l’architecture d’une solution logicielle et matérielle au regard de la définition d’un produit</v>
      </c>
      <c r="C15" s="838"/>
      <c r="D15" s="838"/>
      <c r="E15" s="838"/>
      <c r="F15" s="838"/>
      <c r="G15" s="838"/>
      <c r="H15" s="838"/>
      <c r="I15" s="838"/>
      <c r="J15" s="838"/>
      <c r="K15" s="838"/>
      <c r="L15" s="838"/>
      <c r="M15" s="838"/>
      <c r="N15" s="813">
        <f ca="1">INDEX(Compétences!C$2:I$51,MATCH(A15,Compétences!C$2:C$51,0),3)</f>
        <v>0</v>
      </c>
      <c r="O15" s="813">
        <f ca="1">INDEX(Compétences!C$2:I$51,MATCH(A15,Compétences!C$2:C$51,0),4)</f>
        <v>0</v>
      </c>
      <c r="P15" s="813" t="str">
        <f ca="1">INDEX(Compétences!C$2:I$51,MATCH(A15,Compétences!C$2:C$51,0),5)</f>
        <v>SIN1</v>
      </c>
      <c r="Q15" s="814" t="str">
        <f ca="1">INDEX(Compétences!C$2:I$51,MATCH(A15,Compétences!C$2:C$51,0),7)</f>
        <v>1.5 Approche environnementale
3.4 Comportements informationnels des produits
4 Eco-conception des produits
5.3 Constituants de l'information
6.2 Expérimentations et essais</v>
      </c>
      <c r="R15" s="814"/>
      <c r="S15" s="814"/>
      <c r="T15" s="814"/>
      <c r="U15" s="814"/>
      <c r="V15" s="814"/>
      <c r="W15" s="814"/>
      <c r="X15" s="814"/>
      <c r="Y15" s="1081" t="s">
        <v>1068</v>
      </c>
      <c r="Z15" s="1082"/>
      <c r="AA15" s="1082"/>
      <c r="AB15" s="1082"/>
      <c r="AC15" s="1082"/>
      <c r="AD15" s="1082"/>
      <c r="AE15" s="1082"/>
      <c r="AF15" s="1082"/>
      <c r="AG15" s="1082"/>
      <c r="AH15" s="1082"/>
      <c r="AI15" s="1082"/>
      <c r="AJ15" s="1082"/>
      <c r="AK15" s="1082"/>
      <c r="AL15" s="1083"/>
      <c r="AM15" s="1158" t="e" cm="1">
        <f t="array" aca="1" ref="AM15" ca="1">_xlfn.SWITCH(P15,"AC1",1,"EE1",2,"ITEC1",3,"SIN1",4,"AC2",1,"EE2",2,"ITEC2",3,"SIN2",4,0)</f>
        <v>#NAME?</v>
      </c>
    </row>
    <row r="16" spans="1:39" ht="54.75" customHeight="1" outlineLevel="1" x14ac:dyDescent="0.25">
      <c r="A16" s="836"/>
      <c r="B16" s="838"/>
      <c r="C16" s="838"/>
      <c r="D16" s="838"/>
      <c r="E16" s="838"/>
      <c r="F16" s="838"/>
      <c r="G16" s="838"/>
      <c r="H16" s="838"/>
      <c r="I16" s="838"/>
      <c r="J16" s="838"/>
      <c r="K16" s="838"/>
      <c r="L16" s="838"/>
      <c r="M16" s="838"/>
      <c r="N16" s="813"/>
      <c r="O16" s="813"/>
      <c r="P16" s="813"/>
      <c r="Q16" s="814"/>
      <c r="R16" s="814"/>
      <c r="S16" s="814"/>
      <c r="T16" s="814"/>
      <c r="U16" s="814"/>
      <c r="V16" s="814"/>
      <c r="W16" s="814"/>
      <c r="X16" s="814"/>
      <c r="Y16" s="1078"/>
      <c r="Z16" s="1079"/>
      <c r="AA16" s="1079"/>
      <c r="AB16" s="1079"/>
      <c r="AC16" s="1079"/>
      <c r="AD16" s="1079"/>
      <c r="AE16" s="1079"/>
      <c r="AF16" s="1079"/>
      <c r="AG16" s="1079"/>
      <c r="AH16" s="1079"/>
      <c r="AI16" s="1079"/>
      <c r="AJ16" s="1079"/>
      <c r="AK16" s="1079"/>
      <c r="AL16" s="1080"/>
      <c r="AM16" s="1158"/>
    </row>
    <row r="17" spans="1:131" ht="30.75" customHeight="1" outlineLevel="1" x14ac:dyDescent="0.25">
      <c r="A17" s="836" t="str" cm="1">
        <f t="array" aca="1" ref="A17" ca="1">IFERROR(INDEX(Problématiques_compétences!$F$2:$BC$2,SMALL(IF(INDIRECT("Problématiques_compétences!F"&amp;MATCH($A$1,Problématiques_compétences!$D$1:$D$174,0)):INDIRECT("Problématiques_compétences!BC"&amp;MATCH($A$1,Problématiques_compétences!$D$1:$D$174,0))="x",COLUMN(Problématiques_compétences!$F$1:$BC$1)-5,""),ROW()-10)),"")</f>
        <v>CO6.5.AC1</v>
      </c>
      <c r="B17" s="838" t="str">
        <f ca="1">IFERROR(INDEX(Compétences!$C$1:$D$51,MATCH(A17,Compétences!$C$1:$C$51,0),2),"")</f>
        <v>Simulation d’un usage ou d’un comportement structurel, thermique, acoustique, etc… de tout ou partie d’une construction</v>
      </c>
      <c r="C17" s="838"/>
      <c r="D17" s="838"/>
      <c r="E17" s="838"/>
      <c r="F17" s="838"/>
      <c r="G17" s="838"/>
      <c r="H17" s="838"/>
      <c r="I17" s="838"/>
      <c r="J17" s="838"/>
      <c r="K17" s="838"/>
      <c r="L17" s="838"/>
      <c r="M17" s="838"/>
      <c r="N17" s="813">
        <f ca="1">INDEX(Compétences!C$2:I$51,MATCH(A17,Compétences!C$2:C$51,0),3)</f>
        <v>0</v>
      </c>
      <c r="O17" s="813">
        <f ca="1">INDEX(Compétences!C$2:I$51,MATCH(A17,Compétences!C$2:C$51,0),4)</f>
        <v>0</v>
      </c>
      <c r="P17" s="813" t="str">
        <f ca="1">INDEX(Compétences!C$2:I$51,MATCH(A17,Compétences!C$2:C$51,0),5)</f>
        <v>AC1</v>
      </c>
      <c r="Q17" s="814" t="str">
        <f ca="1">INDEX(Compétences!C$2:I$51,MATCH(A17,Compétences!C$2:C$51,0),7)</f>
        <v>3.1 Modélisations et simulations
3.2 Comportements mécaniques des produits
4.1 Outils de représentation du réel
4.2 Démarches de conception</v>
      </c>
      <c r="R17" s="814"/>
      <c r="S17" s="814"/>
      <c r="T17" s="814"/>
      <c r="U17" s="814"/>
      <c r="V17" s="814"/>
      <c r="W17" s="814"/>
      <c r="X17" s="814"/>
      <c r="Y17" s="1081" t="s">
        <v>1060</v>
      </c>
      <c r="Z17" s="1082"/>
      <c r="AA17" s="1082"/>
      <c r="AB17" s="1082"/>
      <c r="AC17" s="1082"/>
      <c r="AD17" s="1082"/>
      <c r="AE17" s="1082"/>
      <c r="AF17" s="1082"/>
      <c r="AG17" s="1082"/>
      <c r="AH17" s="1082"/>
      <c r="AI17" s="1082"/>
      <c r="AJ17" s="1082"/>
      <c r="AK17" s="1082"/>
      <c r="AL17" s="1083"/>
      <c r="AM17" s="1158" t="e" cm="1">
        <f t="array" aca="1" ref="AM17" ca="1">_xlfn.SWITCH(P17,"AC1",1,"EE1",2,"ITEC1",3,"SIN1",4,"AC2",1,"EE2",2,"ITEC2",3,"SIN2",4,0)</f>
        <v>#NAME?</v>
      </c>
    </row>
    <row r="18" spans="1:131" ht="34.5" customHeight="1" outlineLevel="1" x14ac:dyDescent="0.25">
      <c r="A18" s="836"/>
      <c r="B18" s="838"/>
      <c r="C18" s="838"/>
      <c r="D18" s="838"/>
      <c r="E18" s="838"/>
      <c r="F18" s="838"/>
      <c r="G18" s="838"/>
      <c r="H18" s="838"/>
      <c r="I18" s="838"/>
      <c r="J18" s="838"/>
      <c r="K18" s="838"/>
      <c r="L18" s="838"/>
      <c r="M18" s="838"/>
      <c r="N18" s="813"/>
      <c r="O18" s="813"/>
      <c r="P18" s="813"/>
      <c r="Q18" s="814"/>
      <c r="R18" s="814"/>
      <c r="S18" s="814"/>
      <c r="T18" s="814"/>
      <c r="U18" s="814"/>
      <c r="V18" s="814"/>
      <c r="W18" s="814"/>
      <c r="X18" s="814"/>
      <c r="Y18" s="1078"/>
      <c r="Z18" s="1079"/>
      <c r="AA18" s="1079"/>
      <c r="AB18" s="1079"/>
      <c r="AC18" s="1079"/>
      <c r="AD18" s="1079"/>
      <c r="AE18" s="1079"/>
      <c r="AF18" s="1079"/>
      <c r="AG18" s="1079"/>
      <c r="AH18" s="1079"/>
      <c r="AI18" s="1079"/>
      <c r="AJ18" s="1079"/>
      <c r="AK18" s="1079"/>
      <c r="AL18" s="1080"/>
      <c r="AM18" s="1158"/>
    </row>
    <row r="19" spans="1:131" ht="30" customHeight="1" outlineLevel="1" x14ac:dyDescent="0.25">
      <c r="A19" s="836" t="str" cm="1">
        <f t="array" aca="1" ref="A19" ca="1">IFERROR(INDEX(Problématiques_compétences!$F$2:$BC$2,SMALL(IF(INDIRECT("Problématiques_compétences!F"&amp;MATCH($A$1,Problématiques_compétences!$D$1:$D$174,0)):INDIRECT("Problématiques_compétences!BC"&amp;MATCH($A$1,Problématiques_compétences!$D$1:$D$174,0))="x",COLUMN(Problématiques_compétences!$F$1:$BC$1)-5,""),ROW()-11)),"")</f>
        <v>CO6.5.EE1</v>
      </c>
      <c r="B19" s="838" t="str">
        <f ca="1">IFERROR(INDEX(Compétences!$C$1:$D$51,MATCH(A19,Compétences!$C$1:$C$51,0),2),"")</f>
        <v>Simulation énergétique (électrique, mécanique, thermique, lumineuse, …) de tout ou partie d’un produit connaissant les caractéristiques utiles et les paramètres externes et internes.</v>
      </c>
      <c r="C19" s="838"/>
      <c r="D19" s="838"/>
      <c r="E19" s="838"/>
      <c r="F19" s="838"/>
      <c r="G19" s="838"/>
      <c r="H19" s="838"/>
      <c r="I19" s="838"/>
      <c r="J19" s="838"/>
      <c r="K19" s="838"/>
      <c r="L19" s="838"/>
      <c r="M19" s="838"/>
      <c r="N19" s="813">
        <f ca="1">INDEX(Compétences!C$2:I$51,MATCH(A19,Compétences!C$2:C$51,0),3)</f>
        <v>0</v>
      </c>
      <c r="O19" s="813">
        <f ca="1">INDEX(Compétences!C$2:I$51,MATCH(A19,Compétences!C$2:C$51,0),4)</f>
        <v>0</v>
      </c>
      <c r="P19" s="813" t="str">
        <f ca="1">INDEX(Compétences!C$2:I$51,MATCH(A19,Compétences!C$2:C$51,0),5)</f>
        <v>EE1</v>
      </c>
      <c r="Q19" s="814" t="str">
        <f ca="1">INDEX(Compétences!C$2:I$51,MATCH(A19,Compétences!C$2:C$51,0),7)</f>
        <v>3.1 Modélisations et simulations
3.2 Comportements mécaniques des produits
3.3 Comportements énergétiques des produits
5.2 Constituants de puissance</v>
      </c>
      <c r="R19" s="814"/>
      <c r="S19" s="814"/>
      <c r="T19" s="814"/>
      <c r="U19" s="814"/>
      <c r="V19" s="814"/>
      <c r="W19" s="814"/>
      <c r="X19" s="814"/>
      <c r="Y19" s="1081" t="s">
        <v>1066</v>
      </c>
      <c r="Z19" s="1082"/>
      <c r="AA19" s="1082"/>
      <c r="AB19" s="1082"/>
      <c r="AC19" s="1082"/>
      <c r="AD19" s="1082"/>
      <c r="AE19" s="1082"/>
      <c r="AF19" s="1082"/>
      <c r="AG19" s="1082"/>
      <c r="AH19" s="1082"/>
      <c r="AI19" s="1082"/>
      <c r="AJ19" s="1082"/>
      <c r="AK19" s="1082"/>
      <c r="AL19" s="1083"/>
      <c r="AM19" s="1158" t="e" cm="1">
        <f t="array" aca="1" ref="AM19" ca="1">_xlfn.SWITCH(P19,"AC1",1,"EE1",2,"ITEC1",3,"SIN1",4,"AC2",1,"EE2",2,"ITEC2",3,"SIN2",4,0)</f>
        <v>#NAME?</v>
      </c>
    </row>
    <row r="20" spans="1:131" ht="30" customHeight="1" outlineLevel="1" x14ac:dyDescent="0.25">
      <c r="A20" s="836"/>
      <c r="B20" s="838"/>
      <c r="C20" s="838"/>
      <c r="D20" s="838"/>
      <c r="E20" s="838"/>
      <c r="F20" s="838"/>
      <c r="G20" s="838"/>
      <c r="H20" s="838"/>
      <c r="I20" s="838"/>
      <c r="J20" s="838"/>
      <c r="K20" s="838"/>
      <c r="L20" s="838"/>
      <c r="M20" s="838"/>
      <c r="N20" s="813"/>
      <c r="O20" s="813"/>
      <c r="P20" s="813"/>
      <c r="Q20" s="814"/>
      <c r="R20" s="814"/>
      <c r="S20" s="814"/>
      <c r="T20" s="814"/>
      <c r="U20" s="814"/>
      <c r="V20" s="814"/>
      <c r="W20" s="814"/>
      <c r="X20" s="814"/>
      <c r="Y20" s="1078"/>
      <c r="Z20" s="1079"/>
      <c r="AA20" s="1079"/>
      <c r="AB20" s="1079"/>
      <c r="AC20" s="1079"/>
      <c r="AD20" s="1079"/>
      <c r="AE20" s="1079"/>
      <c r="AF20" s="1079"/>
      <c r="AG20" s="1079"/>
      <c r="AH20" s="1079"/>
      <c r="AI20" s="1079"/>
      <c r="AJ20" s="1079"/>
      <c r="AK20" s="1079"/>
      <c r="AL20" s="1080"/>
      <c r="AM20" s="1158"/>
    </row>
    <row r="21" spans="1:131" ht="16.5" customHeight="1" outlineLevel="1" x14ac:dyDescent="0.25">
      <c r="A21" s="836" t="str" cm="1">
        <f t="array" aca="1" ref="A21" ca="1">IFERROR(INDEX(Problématiques_compétences!$F$2:$BC$2,SMALL(IF(INDIRECT("Problématiques_compétences!F"&amp;MATCH($A$1,Problématiques_compétences!$D$1:$D$174,0)):INDIRECT("Problématiques_compétences!BC"&amp;MATCH($A$1,Problématiques_compétences!$D$1:$D$174,0))="x",COLUMN(Problématiques_compétences!$F$1:$BC$1)-5,""),ROW()-12)),"")</f>
        <v>CO6.5.ITEC1</v>
      </c>
      <c r="B21" s="838" t="str">
        <f ca="1">IFERROR(INDEX(Compétences!$C$1:$D$51,MATCH(A21,Compétences!$C$1:$C$51,0),2),"")</f>
        <v>Simulation mécanique pour obtenir les caractéristiques d'une loi d'entrée/sortie d'un sous.ensemble mécanique ou observer le comportement sous charges d’un assemblage</v>
      </c>
      <c r="C21" s="838"/>
      <c r="D21" s="838"/>
      <c r="E21" s="838"/>
      <c r="F21" s="838"/>
      <c r="G21" s="838"/>
      <c r="H21" s="838"/>
      <c r="I21" s="838"/>
      <c r="J21" s="838"/>
      <c r="K21" s="838"/>
      <c r="L21" s="838"/>
      <c r="M21" s="838"/>
      <c r="N21" s="813">
        <f ca="1">INDEX(Compétences!C$2:I$51,MATCH(A21,Compétences!C$2:C$51,0),3)</f>
        <v>0</v>
      </c>
      <c r="O21" s="813">
        <f ca="1">INDEX(Compétences!C$2:I$51,MATCH(A21,Compétences!C$2:C$51,0),4)</f>
        <v>0</v>
      </c>
      <c r="P21" s="813" t="str">
        <f ca="1">INDEX(Compétences!C$2:I$51,MATCH(A21,Compétences!C$2:C$51,0),5)</f>
        <v>ITEC1</v>
      </c>
      <c r="Q21" s="814" t="str">
        <f ca="1">INDEX(Compétences!C$2:I$51,MATCH(A21,Compétences!C$2:C$51,0),7)</f>
        <v>3.1 Modélisations et simulations
3.2 Comportements mécaniques des produits
3.3 Comportements énergétiques des produits
4.1 Outils de représentation du réel
5.1 Constituants des ossatures et enveloppes</v>
      </c>
      <c r="R21" s="814"/>
      <c r="S21" s="814"/>
      <c r="T21" s="814"/>
      <c r="U21" s="814"/>
      <c r="V21" s="814"/>
      <c r="W21" s="814"/>
      <c r="X21" s="814"/>
      <c r="Y21" s="1081" t="s">
        <v>1064</v>
      </c>
      <c r="Z21" s="1082"/>
      <c r="AA21" s="1082"/>
      <c r="AB21" s="1082"/>
      <c r="AC21" s="1082"/>
      <c r="AD21" s="1082"/>
      <c r="AE21" s="1082"/>
      <c r="AF21" s="1082"/>
      <c r="AG21" s="1082"/>
      <c r="AH21" s="1082"/>
      <c r="AI21" s="1082"/>
      <c r="AJ21" s="1082"/>
      <c r="AK21" s="1082"/>
      <c r="AL21" s="1083"/>
      <c r="AM21" s="1158" t="e" cm="1">
        <f t="array" aca="1" ref="AM21" ca="1">_xlfn.SWITCH(P21,"AC1",1,"EE1",2,"ITEC1",3,"SIN1",4,"AC2",1,"EE2",2,"ITEC2",3,"SIN2",4,0)</f>
        <v>#NAME?</v>
      </c>
    </row>
    <row r="22" spans="1:131" ht="62.25" customHeight="1" outlineLevel="1" x14ac:dyDescent="0.25">
      <c r="A22" s="836"/>
      <c r="B22" s="838"/>
      <c r="C22" s="838"/>
      <c r="D22" s="838"/>
      <c r="E22" s="838"/>
      <c r="F22" s="838"/>
      <c r="G22" s="838"/>
      <c r="H22" s="838"/>
      <c r="I22" s="838"/>
      <c r="J22" s="838"/>
      <c r="K22" s="838"/>
      <c r="L22" s="838"/>
      <c r="M22" s="838"/>
      <c r="N22" s="813"/>
      <c r="O22" s="813"/>
      <c r="P22" s="813"/>
      <c r="Q22" s="814"/>
      <c r="R22" s="814"/>
      <c r="S22" s="814"/>
      <c r="T22" s="814"/>
      <c r="U22" s="814"/>
      <c r="V22" s="814"/>
      <c r="W22" s="814"/>
      <c r="X22" s="814"/>
      <c r="Y22" s="1078"/>
      <c r="Z22" s="1079"/>
      <c r="AA22" s="1079"/>
      <c r="AB22" s="1079"/>
      <c r="AC22" s="1079"/>
      <c r="AD22" s="1079"/>
      <c r="AE22" s="1079"/>
      <c r="AF22" s="1079"/>
      <c r="AG22" s="1079"/>
      <c r="AH22" s="1079"/>
      <c r="AI22" s="1079"/>
      <c r="AJ22" s="1079"/>
      <c r="AK22" s="1079"/>
      <c r="AL22" s="1080"/>
      <c r="AM22" s="1158"/>
    </row>
    <row r="23" spans="1:131" ht="44.25" customHeight="1" outlineLevel="1" x14ac:dyDescent="0.25">
      <c r="A23" s="836" t="str" cm="1">
        <f t="array" aca="1" ref="A23" ca="1">IFERROR(INDEX(Problématiques_compétences!$F$2:$BC$2,SMALL(IF(INDIRECT("Problématiques_compétences!F"&amp;MATCH($A$1,Problématiques_compétences!$D$1:$D$174,0)):INDIRECT("Problématiques_compétences!BC"&amp;MATCH($A$1,Problématiques_compétences!$D$1:$D$174,0))="x",COLUMN(Problématiques_compétences!$F$1:$BC$1)-5,""),ROW()-13)),"")</f>
        <v>CO6.5.SIN1</v>
      </c>
      <c r="B23" s="838" t="str">
        <f ca="1">IFERROR(INDEX(Compétences!$C$1:$D$51,MATCH(A23,Compétences!$C$1:$C$51,0),2),"")</f>
        <v>Simulation d’un comportement informationnel faisant intervenir un ou plusieurs constituants matériels et/ou traitements logiciels simples d’une chaîne d’information</v>
      </c>
      <c r="C23" s="838"/>
      <c r="D23" s="838"/>
      <c r="E23" s="838"/>
      <c r="F23" s="838"/>
      <c r="G23" s="838"/>
      <c r="H23" s="838"/>
      <c r="I23" s="838"/>
      <c r="J23" s="838"/>
      <c r="K23" s="838"/>
      <c r="L23" s="838"/>
      <c r="M23" s="838"/>
      <c r="N23" s="813">
        <f ca="1">INDEX(Compétences!C$2:I$51,MATCH(A23,Compétences!C$2:C$51,0),3)</f>
        <v>0</v>
      </c>
      <c r="O23" s="813">
        <f ca="1">INDEX(Compétences!C$2:I$51,MATCH(A23,Compétences!C$2:C$51,0),4)</f>
        <v>0</v>
      </c>
      <c r="P23" s="813" t="str">
        <f ca="1">INDEX(Compétences!C$2:I$51,MATCH(A23,Compétences!C$2:C$51,0),5)</f>
        <v>SIN1</v>
      </c>
      <c r="Q23" s="814" t="str">
        <f ca="1">INDEX(Compétences!C$2:I$51,MATCH(A23,Compétences!C$2:C$51,0),7)</f>
        <v>3.1 Modélisations et simulations
3.4 Comportements informationnels des produits
5.3 Constituants de l'information</v>
      </c>
      <c r="R23" s="814"/>
      <c r="S23" s="814"/>
      <c r="T23" s="814"/>
      <c r="U23" s="814"/>
      <c r="V23" s="814"/>
      <c r="W23" s="814"/>
      <c r="X23" s="814"/>
      <c r="Y23" s="1081" t="s">
        <v>1062</v>
      </c>
      <c r="Z23" s="1082"/>
      <c r="AA23" s="1082"/>
      <c r="AB23" s="1082"/>
      <c r="AC23" s="1082"/>
      <c r="AD23" s="1082"/>
      <c r="AE23" s="1082"/>
      <c r="AF23" s="1082"/>
      <c r="AG23" s="1082"/>
      <c r="AH23" s="1082"/>
      <c r="AI23" s="1082"/>
      <c r="AJ23" s="1082"/>
      <c r="AK23" s="1082"/>
      <c r="AL23" s="1083"/>
      <c r="AM23" s="1158" t="e" cm="1">
        <f t="array" aca="1" ref="AM23" ca="1">_xlfn.SWITCH(P23,"AC1",1,"EE1",2,"ITEC1",3,"SIN1",4,"AC2",1,"EE2",2,"ITEC2",3,"SIN2",4,0)</f>
        <v>#NAME?</v>
      </c>
    </row>
    <row r="24" spans="1:131" ht="18" customHeight="1" outlineLevel="1" thickBot="1" x14ac:dyDescent="0.3">
      <c r="A24" s="837"/>
      <c r="B24" s="839"/>
      <c r="C24" s="839"/>
      <c r="D24" s="839"/>
      <c r="E24" s="839"/>
      <c r="F24" s="839"/>
      <c r="G24" s="839"/>
      <c r="H24" s="839"/>
      <c r="I24" s="839"/>
      <c r="J24" s="839"/>
      <c r="K24" s="839"/>
      <c r="L24" s="839"/>
      <c r="M24" s="839"/>
      <c r="N24" s="840"/>
      <c r="O24" s="840"/>
      <c r="P24" s="840"/>
      <c r="Q24" s="841"/>
      <c r="R24" s="841"/>
      <c r="S24" s="841"/>
      <c r="T24" s="841"/>
      <c r="U24" s="841"/>
      <c r="V24" s="841"/>
      <c r="W24" s="841"/>
      <c r="X24" s="841"/>
      <c r="Y24" s="1043"/>
      <c r="Z24" s="1044"/>
      <c r="AA24" s="1044"/>
      <c r="AB24" s="1044"/>
      <c r="AC24" s="1044"/>
      <c r="AD24" s="1044"/>
      <c r="AE24" s="1044"/>
      <c r="AF24" s="1044"/>
      <c r="AG24" s="1044"/>
      <c r="AH24" s="1044"/>
      <c r="AI24" s="1044"/>
      <c r="AJ24" s="1044"/>
      <c r="AK24" s="1044"/>
      <c r="AL24" s="1045"/>
      <c r="AM24" s="1158"/>
    </row>
    <row r="25" spans="1:131" s="957" customFormat="1" ht="35.25" customHeight="1" thickBot="1" x14ac:dyDescent="0.3">
      <c r="B25" s="958"/>
      <c r="C25" s="958"/>
      <c r="D25" s="958"/>
      <c r="E25" s="958"/>
      <c r="F25" s="958"/>
      <c r="G25" s="958"/>
      <c r="H25" s="958"/>
      <c r="I25" s="958"/>
      <c r="J25" s="958"/>
      <c r="K25" s="958"/>
      <c r="L25" s="958"/>
      <c r="M25" s="958"/>
      <c r="N25" s="958"/>
      <c r="O25" s="958"/>
      <c r="P25" s="958"/>
      <c r="Q25" s="958"/>
      <c r="R25" s="958"/>
      <c r="S25" s="958"/>
      <c r="T25" s="958"/>
      <c r="U25" s="958"/>
      <c r="V25" s="958"/>
      <c r="W25" s="958"/>
      <c r="X25" s="958"/>
      <c r="Y25" s="958"/>
      <c r="Z25" s="958"/>
      <c r="AA25" s="958"/>
      <c r="AB25" s="958"/>
      <c r="AC25" s="958"/>
      <c r="AD25" s="958"/>
      <c r="AE25" s="958"/>
      <c r="AF25" s="958"/>
      <c r="AG25" s="958"/>
      <c r="AH25" s="958"/>
      <c r="AI25" s="958"/>
      <c r="AJ25" s="958"/>
      <c r="AK25" s="958"/>
      <c r="AL25" s="958"/>
      <c r="AM25" s="958"/>
      <c r="AN25" s="958"/>
      <c r="AO25" s="958"/>
      <c r="AP25" s="958"/>
      <c r="AQ25" s="958"/>
      <c r="AR25" s="958"/>
      <c r="AS25" s="958"/>
      <c r="AT25" s="958"/>
      <c r="AU25" s="958"/>
      <c r="AV25" s="958"/>
      <c r="AW25" s="958"/>
      <c r="AX25" s="958"/>
      <c r="AY25" s="958"/>
      <c r="AZ25" s="958"/>
      <c r="BA25" s="958"/>
      <c r="BB25" s="958"/>
      <c r="BC25" s="958"/>
      <c r="BD25" s="958"/>
      <c r="BE25" s="958"/>
      <c r="BF25" s="958"/>
      <c r="BG25" s="958"/>
      <c r="BH25" s="958"/>
      <c r="BI25" s="958"/>
      <c r="BJ25" s="958"/>
      <c r="BK25" s="958"/>
      <c r="BL25" s="958"/>
      <c r="BM25" s="958"/>
      <c r="BN25" s="958"/>
      <c r="BO25" s="958"/>
      <c r="BP25" s="958"/>
      <c r="BQ25" s="958"/>
      <c r="BR25" s="958"/>
      <c r="BS25" s="958"/>
      <c r="BT25" s="958"/>
      <c r="BU25" s="958"/>
      <c r="BV25" s="958"/>
      <c r="BW25" s="958"/>
      <c r="BX25" s="958"/>
      <c r="BY25" s="958"/>
      <c r="BZ25" s="958"/>
      <c r="CA25" s="958"/>
      <c r="CB25" s="958"/>
      <c r="CC25" s="958"/>
      <c r="CD25" s="958"/>
      <c r="CE25" s="958"/>
      <c r="CF25" s="958"/>
      <c r="CG25" s="958"/>
      <c r="CH25" s="958"/>
      <c r="CI25" s="958"/>
      <c r="CJ25" s="958"/>
      <c r="CK25" s="958"/>
      <c r="CL25" s="958"/>
      <c r="CM25" s="958"/>
      <c r="CN25" s="958"/>
      <c r="CO25" s="958"/>
      <c r="CP25" s="958"/>
      <c r="CQ25" s="958"/>
      <c r="CR25" s="958"/>
      <c r="CS25" s="958"/>
      <c r="CT25" s="958"/>
      <c r="CU25" s="958"/>
      <c r="CV25" s="958"/>
      <c r="CW25" s="958"/>
      <c r="CX25" s="958"/>
      <c r="CY25" s="958"/>
      <c r="CZ25" s="958"/>
      <c r="DA25" s="958"/>
      <c r="DB25" s="958"/>
      <c r="DC25" s="958"/>
      <c r="DD25" s="958"/>
      <c r="DE25" s="958"/>
      <c r="DF25" s="958"/>
      <c r="DG25" s="958"/>
      <c r="DH25" s="958"/>
      <c r="DI25" s="958"/>
      <c r="DJ25" s="958"/>
      <c r="DK25" s="958"/>
      <c r="DL25" s="958"/>
      <c r="DM25" s="958"/>
      <c r="DN25" s="958"/>
      <c r="DO25" s="958"/>
      <c r="DP25" s="958"/>
      <c r="DQ25" s="958"/>
      <c r="DR25" s="958"/>
      <c r="DS25" s="958"/>
      <c r="DT25" s="958"/>
      <c r="DU25" s="958"/>
      <c r="DV25" s="958"/>
      <c r="DW25" s="958"/>
      <c r="DX25" s="958"/>
      <c r="DY25" s="958"/>
      <c r="DZ25" s="958"/>
      <c r="EA25" s="958"/>
    </row>
    <row r="26" spans="1:131" x14ac:dyDescent="0.25">
      <c r="A26" s="1016" t="s">
        <v>33</v>
      </c>
      <c r="B26" s="1017"/>
      <c r="C26" s="1017"/>
      <c r="D26" s="1017"/>
      <c r="E26" s="1017"/>
      <c r="F26" s="1017"/>
      <c r="G26" s="1017"/>
      <c r="H26" s="1017"/>
      <c r="I26" s="1017"/>
      <c r="J26" s="1017"/>
      <c r="K26" s="1017"/>
      <c r="L26" s="1017"/>
      <c r="M26" s="1017"/>
      <c r="N26" s="1017"/>
      <c r="O26" s="1017"/>
      <c r="P26" s="1017"/>
      <c r="Q26" s="1017"/>
      <c r="R26" s="1017"/>
      <c r="S26" s="1018"/>
      <c r="T26" s="857" t="s">
        <v>34</v>
      </c>
      <c r="U26" s="858"/>
      <c r="V26" s="858"/>
      <c r="W26" s="858"/>
      <c r="X26" s="858"/>
      <c r="Y26" s="858"/>
      <c r="Z26" s="858"/>
      <c r="AA26" s="858"/>
      <c r="AB26" s="858"/>
      <c r="AC26" s="858"/>
      <c r="AD26" s="858"/>
      <c r="AE26" s="858"/>
      <c r="AF26" s="858"/>
      <c r="AG26" s="858"/>
      <c r="AH26" s="858"/>
      <c r="AI26" s="858"/>
      <c r="AJ26" s="858"/>
      <c r="AK26" s="858"/>
      <c r="AL26" s="859"/>
    </row>
    <row r="27" spans="1:131" ht="15" customHeight="1" x14ac:dyDescent="0.25">
      <c r="A27" s="874" t="s">
        <v>1165</v>
      </c>
      <c r="B27" s="875"/>
      <c r="C27" s="875"/>
      <c r="D27" s="875"/>
      <c r="E27" s="875"/>
      <c r="F27" s="875"/>
      <c r="G27" s="875"/>
      <c r="H27" s="875"/>
      <c r="I27" s="875"/>
      <c r="J27" s="875"/>
      <c r="K27" s="875"/>
      <c r="L27" s="875"/>
      <c r="M27" s="875"/>
      <c r="N27" s="875"/>
      <c r="O27" s="875"/>
      <c r="P27" s="875"/>
      <c r="Q27" s="875"/>
      <c r="R27" s="875"/>
      <c r="S27" s="876"/>
      <c r="T27" s="851" t="s">
        <v>1127</v>
      </c>
      <c r="U27" s="852"/>
      <c r="V27" s="852"/>
      <c r="W27" s="852"/>
      <c r="X27" s="852"/>
      <c r="Y27" s="852"/>
      <c r="Z27" s="852"/>
      <c r="AA27" s="852"/>
      <c r="AB27" s="852"/>
      <c r="AC27" s="852"/>
      <c r="AD27" s="852"/>
      <c r="AE27" s="852"/>
      <c r="AF27" s="852"/>
      <c r="AG27" s="852"/>
      <c r="AH27" s="852"/>
      <c r="AI27" s="852"/>
      <c r="AJ27" s="852"/>
      <c r="AK27" s="852"/>
      <c r="AL27" s="853"/>
    </row>
    <row r="28" spans="1:131" ht="92.25" customHeight="1" thickBot="1" x14ac:dyDescent="0.3">
      <c r="A28" s="1019"/>
      <c r="B28" s="1020"/>
      <c r="C28" s="1020"/>
      <c r="D28" s="1020"/>
      <c r="E28" s="1020"/>
      <c r="F28" s="1020"/>
      <c r="G28" s="1020"/>
      <c r="H28" s="1020"/>
      <c r="I28" s="1020"/>
      <c r="J28" s="1020"/>
      <c r="K28" s="1020"/>
      <c r="L28" s="1020"/>
      <c r="M28" s="1020"/>
      <c r="N28" s="1020"/>
      <c r="O28" s="1020"/>
      <c r="P28" s="1020"/>
      <c r="Q28" s="1020"/>
      <c r="R28" s="1020"/>
      <c r="S28" s="1021"/>
      <c r="T28" s="854"/>
      <c r="U28" s="855"/>
      <c r="V28" s="855"/>
      <c r="W28" s="855"/>
      <c r="X28" s="855"/>
      <c r="Y28" s="855"/>
      <c r="Z28" s="855"/>
      <c r="AA28" s="855"/>
      <c r="AB28" s="855"/>
      <c r="AC28" s="855"/>
      <c r="AD28" s="855"/>
      <c r="AE28" s="855"/>
      <c r="AF28" s="855"/>
      <c r="AG28" s="855"/>
      <c r="AH28" s="855"/>
      <c r="AI28" s="855"/>
      <c r="AJ28" s="855"/>
      <c r="AK28" s="855"/>
      <c r="AL28" s="856"/>
    </row>
    <row r="29" spans="1:131" ht="15" customHeight="1" x14ac:dyDescent="0.25">
      <c r="A29" s="1016" t="s">
        <v>60</v>
      </c>
      <c r="B29" s="1017"/>
      <c r="C29" s="1017"/>
      <c r="D29" s="1017"/>
      <c r="E29" s="1017"/>
      <c r="F29" s="1017"/>
      <c r="G29" s="1017"/>
      <c r="H29" s="1017"/>
      <c r="I29" s="1017"/>
      <c r="J29" s="1017"/>
      <c r="K29" s="1017"/>
      <c r="L29" s="1017"/>
      <c r="M29" s="1017"/>
      <c r="N29" s="1017"/>
      <c r="O29" s="1017"/>
      <c r="P29" s="1017"/>
      <c r="Q29" s="1017"/>
      <c r="R29" s="1017"/>
      <c r="S29" s="1018"/>
      <c r="T29" s="857" t="s">
        <v>61</v>
      </c>
      <c r="U29" s="858"/>
      <c r="V29" s="858"/>
      <c r="W29" s="858"/>
      <c r="X29" s="858"/>
      <c r="Y29" s="858"/>
      <c r="Z29" s="858"/>
      <c r="AA29" s="858"/>
      <c r="AB29" s="858"/>
      <c r="AC29" s="858"/>
      <c r="AD29" s="858"/>
      <c r="AE29" s="858"/>
      <c r="AF29" s="858"/>
      <c r="AG29" s="858"/>
      <c r="AH29" s="858"/>
      <c r="AI29" s="858"/>
      <c r="AJ29" s="858"/>
      <c r="AK29" s="858"/>
      <c r="AL29" s="859"/>
    </row>
    <row r="30" spans="1:131" ht="41.25" customHeight="1" x14ac:dyDescent="0.25">
      <c r="A30" s="851" t="s">
        <v>1166</v>
      </c>
      <c r="B30" s="852"/>
      <c r="C30" s="852"/>
      <c r="D30" s="852"/>
      <c r="E30" s="852"/>
      <c r="F30" s="852"/>
      <c r="G30" s="852"/>
      <c r="H30" s="852"/>
      <c r="I30" s="852"/>
      <c r="J30" s="852"/>
      <c r="K30" s="852"/>
      <c r="L30" s="852"/>
      <c r="M30" s="852"/>
      <c r="N30" s="852"/>
      <c r="O30" s="852"/>
      <c r="P30" s="852"/>
      <c r="Q30" s="852"/>
      <c r="R30" s="852"/>
      <c r="S30" s="853"/>
      <c r="T30" s="851" t="s">
        <v>1167</v>
      </c>
      <c r="U30" s="852"/>
      <c r="V30" s="852"/>
      <c r="W30" s="852"/>
      <c r="X30" s="852"/>
      <c r="Y30" s="852"/>
      <c r="Z30" s="852"/>
      <c r="AA30" s="852"/>
      <c r="AB30" s="852"/>
      <c r="AC30" s="852"/>
      <c r="AD30" s="852"/>
      <c r="AE30" s="852"/>
      <c r="AF30" s="852"/>
      <c r="AG30" s="852"/>
      <c r="AH30" s="852"/>
      <c r="AI30" s="852"/>
      <c r="AJ30" s="852"/>
      <c r="AK30" s="852"/>
      <c r="AL30" s="853"/>
    </row>
    <row r="31" spans="1:131" ht="42" customHeight="1" thickBot="1" x14ac:dyDescent="0.3">
      <c r="A31" s="854"/>
      <c r="B31" s="855"/>
      <c r="C31" s="855"/>
      <c r="D31" s="855"/>
      <c r="E31" s="855"/>
      <c r="F31" s="855"/>
      <c r="G31" s="855"/>
      <c r="H31" s="855"/>
      <c r="I31" s="855"/>
      <c r="J31" s="855"/>
      <c r="K31" s="855"/>
      <c r="L31" s="855"/>
      <c r="M31" s="855"/>
      <c r="N31" s="855"/>
      <c r="O31" s="855"/>
      <c r="P31" s="855"/>
      <c r="Q31" s="855"/>
      <c r="R31" s="855"/>
      <c r="S31" s="856"/>
      <c r="T31" s="854"/>
      <c r="U31" s="855"/>
      <c r="V31" s="855"/>
      <c r="W31" s="855"/>
      <c r="X31" s="855"/>
      <c r="Y31" s="855"/>
      <c r="Z31" s="855"/>
      <c r="AA31" s="855"/>
      <c r="AB31" s="855"/>
      <c r="AC31" s="855"/>
      <c r="AD31" s="855"/>
      <c r="AE31" s="855"/>
      <c r="AF31" s="855"/>
      <c r="AG31" s="855"/>
      <c r="AH31" s="855"/>
      <c r="AI31" s="855"/>
      <c r="AJ31" s="855"/>
      <c r="AK31" s="855"/>
      <c r="AL31" s="856"/>
    </row>
    <row r="32" spans="1:131" ht="18" customHeight="1" x14ac:dyDescent="0.25">
      <c r="A32" s="857" t="s">
        <v>749</v>
      </c>
      <c r="B32" s="858"/>
      <c r="C32" s="858"/>
      <c r="D32" s="858"/>
      <c r="E32" s="858"/>
      <c r="F32" s="858"/>
      <c r="G32" s="858"/>
      <c r="H32" s="858"/>
      <c r="I32" s="858"/>
      <c r="J32" s="858"/>
      <c r="K32" s="858"/>
      <c r="L32" s="858"/>
      <c r="M32" s="858"/>
      <c r="N32" s="858"/>
      <c r="O32" s="858"/>
      <c r="P32" s="858"/>
      <c r="Q32" s="858"/>
      <c r="R32" s="858"/>
      <c r="S32" s="859"/>
      <c r="T32" s="860" t="s">
        <v>110</v>
      </c>
      <c r="U32" s="861"/>
      <c r="V32" s="861"/>
      <c r="W32" s="861"/>
      <c r="X32" s="861"/>
      <c r="Y32" s="861"/>
      <c r="Z32" s="861"/>
      <c r="AA32" s="861"/>
      <c r="AB32" s="861"/>
      <c r="AC32" s="861"/>
      <c r="AD32" s="861"/>
      <c r="AE32" s="861"/>
      <c r="AF32" s="861"/>
      <c r="AG32" s="861"/>
      <c r="AH32" s="861"/>
      <c r="AI32" s="861"/>
      <c r="AJ32" s="861"/>
      <c r="AK32" s="861"/>
      <c r="AL32" s="862"/>
    </row>
    <row r="33" spans="1:131" ht="100.5" customHeight="1" thickBot="1" x14ac:dyDescent="0.3">
      <c r="A33" s="854" t="s">
        <v>1122</v>
      </c>
      <c r="B33" s="863"/>
      <c r="C33" s="863"/>
      <c r="D33" s="863"/>
      <c r="E33" s="863"/>
      <c r="F33" s="863"/>
      <c r="G33" s="863"/>
      <c r="H33" s="863"/>
      <c r="I33" s="863"/>
      <c r="J33" s="863"/>
      <c r="K33" s="863"/>
      <c r="L33" s="863"/>
      <c r="M33" s="863"/>
      <c r="N33" s="863"/>
      <c r="O33" s="863"/>
      <c r="P33" s="863"/>
      <c r="Q33" s="863"/>
      <c r="R33" s="863"/>
      <c r="S33" s="864"/>
      <c r="T33" s="865" t="s">
        <v>1168</v>
      </c>
      <c r="U33" s="1014"/>
      <c r="V33" s="1014"/>
      <c r="W33" s="1014"/>
      <c r="X33" s="1014"/>
      <c r="Y33" s="1014"/>
      <c r="Z33" s="1014"/>
      <c r="AA33" s="1014"/>
      <c r="AB33" s="1014"/>
      <c r="AC33" s="1014"/>
      <c r="AD33" s="1014"/>
      <c r="AE33" s="1014"/>
      <c r="AF33" s="1014"/>
      <c r="AG33" s="1014"/>
      <c r="AH33" s="1014"/>
      <c r="AI33" s="1014"/>
      <c r="AJ33" s="1014"/>
      <c r="AK33" s="1014"/>
      <c r="AL33" s="1015"/>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c r="BY33" s="1"/>
      <c r="BZ33" s="1"/>
      <c r="CA33" s="1"/>
      <c r="CB33" s="1"/>
      <c r="CC33" s="1"/>
      <c r="CD33" s="1"/>
      <c r="CE33" s="1"/>
      <c r="CF33" s="1"/>
      <c r="CG33" s="1"/>
      <c r="CH33" s="1"/>
      <c r="CI33" s="1"/>
      <c r="CJ33" s="1"/>
      <c r="CK33" s="1"/>
      <c r="CL33" s="1"/>
      <c r="CM33" s="1"/>
      <c r="CN33" s="1"/>
      <c r="CO33" s="1"/>
      <c r="CP33" s="1"/>
      <c r="CQ33" s="1"/>
      <c r="CR33" s="1"/>
      <c r="CS33" s="1"/>
      <c r="CT33" s="1"/>
      <c r="CU33" s="1"/>
      <c r="CV33" s="1"/>
      <c r="CW33" s="1"/>
      <c r="CX33" s="1"/>
      <c r="CY33" s="1"/>
      <c r="CZ33" s="1"/>
      <c r="DA33" s="1"/>
      <c r="DB33" s="1"/>
      <c r="DC33" s="1"/>
      <c r="DD33" s="1"/>
      <c r="DE33" s="1"/>
      <c r="DF33" s="1"/>
      <c r="DG33" s="1"/>
      <c r="DH33" s="1"/>
      <c r="DI33" s="1"/>
      <c r="DJ33" s="1"/>
      <c r="DK33" s="1"/>
      <c r="DL33" s="1"/>
      <c r="DM33" s="1"/>
      <c r="DN33" s="1"/>
      <c r="DO33" s="1"/>
      <c r="DP33" s="1"/>
      <c r="DQ33" s="1"/>
      <c r="DR33" s="1"/>
      <c r="DS33" s="1"/>
      <c r="DT33" s="1"/>
      <c r="DU33" s="1"/>
      <c r="DV33" s="1"/>
      <c r="DW33" s="1"/>
      <c r="DX33" s="1"/>
      <c r="DY33" s="1"/>
      <c r="DZ33" s="1"/>
      <c r="EA33" s="1"/>
    </row>
    <row r="34" spans="1:131" ht="36" customHeight="1" thickBot="1" x14ac:dyDescent="0.3">
      <c r="A34" s="934"/>
      <c r="B34" s="934"/>
      <c r="C34" s="934"/>
      <c r="D34" s="934"/>
      <c r="E34" s="934"/>
      <c r="F34" s="934"/>
      <c r="G34" s="934"/>
      <c r="H34" s="934"/>
      <c r="I34" s="934"/>
      <c r="J34" s="934"/>
      <c r="K34" s="934"/>
      <c r="L34" s="934"/>
      <c r="M34" s="934"/>
      <c r="N34" s="934"/>
      <c r="O34" s="934"/>
      <c r="P34" s="934"/>
      <c r="Q34" s="934"/>
      <c r="R34" s="934"/>
      <c r="S34" s="934"/>
      <c r="T34" s="934"/>
      <c r="U34" s="934"/>
      <c r="V34" s="934"/>
      <c r="W34" s="934"/>
      <c r="X34" s="934"/>
      <c r="Y34" s="934"/>
      <c r="Z34" s="934"/>
      <c r="AA34" s="934"/>
      <c r="AB34" s="934"/>
      <c r="AC34" s="934"/>
      <c r="AD34" s="934"/>
      <c r="AE34" s="934"/>
      <c r="AF34" s="934"/>
      <c r="AG34" s="934"/>
      <c r="AH34" s="934"/>
      <c r="AI34" s="934"/>
      <c r="AJ34" s="934"/>
      <c r="AK34" s="934"/>
      <c r="AL34" s="934"/>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c r="BY34" s="1"/>
      <c r="BZ34" s="1"/>
      <c r="CA34" s="1"/>
      <c r="CB34" s="1"/>
      <c r="CC34" s="1"/>
      <c r="CD34" s="1"/>
      <c r="CE34" s="1"/>
      <c r="CF34" s="1"/>
      <c r="CG34" s="1"/>
      <c r="CH34" s="1"/>
      <c r="CI34" s="1"/>
      <c r="CJ34" s="1"/>
      <c r="CK34" s="1"/>
      <c r="CL34" s="1"/>
      <c r="CM34" s="1"/>
      <c r="CN34" s="1"/>
      <c r="CO34" s="1"/>
      <c r="CP34" s="1"/>
      <c r="CQ34" s="1"/>
      <c r="CR34" s="1"/>
      <c r="CS34" s="1"/>
      <c r="CT34" s="1"/>
      <c r="CU34" s="1"/>
      <c r="CV34" s="1"/>
      <c r="CW34" s="1"/>
      <c r="CX34" s="1"/>
      <c r="CY34" s="1"/>
      <c r="CZ34" s="1"/>
      <c r="DA34" s="1"/>
      <c r="DB34" s="1"/>
      <c r="DC34" s="1"/>
      <c r="DD34" s="1"/>
      <c r="DE34" s="1"/>
      <c r="DF34" s="1"/>
      <c r="DG34" s="1"/>
      <c r="DH34" s="1"/>
      <c r="DI34" s="1"/>
      <c r="DJ34" s="1"/>
      <c r="DK34" s="1"/>
      <c r="DL34" s="1"/>
      <c r="DM34" s="1"/>
      <c r="DN34" s="1"/>
      <c r="DO34" s="1"/>
      <c r="DP34" s="1"/>
      <c r="DQ34" s="1"/>
      <c r="DR34" s="1"/>
      <c r="DS34" s="1"/>
      <c r="DT34" s="1"/>
      <c r="DU34" s="1"/>
      <c r="DV34" s="1"/>
      <c r="DW34" s="1"/>
      <c r="DX34" s="1"/>
      <c r="DY34" s="1"/>
      <c r="DZ34" s="1"/>
      <c r="EA34" s="1"/>
    </row>
    <row r="35" spans="1:131" ht="16.5" thickBot="1" x14ac:dyDescent="0.3">
      <c r="A35" s="1004" t="s">
        <v>35</v>
      </c>
      <c r="B35" s="1005"/>
      <c r="C35" s="1005"/>
      <c r="D35" s="1005"/>
      <c r="E35" s="1005"/>
      <c r="F35" s="1005"/>
      <c r="G35" s="1005"/>
      <c r="H35" s="1005"/>
      <c r="I35" s="1005"/>
      <c r="J35" s="1005"/>
      <c r="K35" s="1005"/>
      <c r="L35" s="1005"/>
      <c r="M35" s="1005"/>
      <c r="N35" s="1005"/>
      <c r="O35" s="1005"/>
      <c r="P35" s="1005"/>
      <c r="Q35" s="1005"/>
      <c r="R35" s="1005"/>
      <c r="S35" s="1005"/>
      <c r="T35" s="1005"/>
      <c r="U35" s="1005"/>
      <c r="V35" s="1005"/>
      <c r="W35" s="1005"/>
      <c r="X35" s="1005"/>
      <c r="Y35" s="1005"/>
      <c r="Z35" s="1005"/>
      <c r="AA35" s="1005"/>
      <c r="AB35" s="1005"/>
      <c r="AC35" s="1005"/>
      <c r="AD35" s="1005"/>
      <c r="AE35" s="1005"/>
      <c r="AF35" s="1005"/>
      <c r="AG35" s="1005"/>
      <c r="AH35" s="1005"/>
      <c r="AI35" s="1005"/>
      <c r="AJ35" s="1005"/>
      <c r="AK35" s="1005"/>
      <c r="AL35" s="1006"/>
      <c r="AM35" s="549"/>
      <c r="AN35" s="549"/>
      <c r="AO35" s="549"/>
      <c r="AP35" s="549"/>
      <c r="AQ35" s="549"/>
      <c r="AR35" s="549"/>
      <c r="AS35" s="549"/>
      <c r="AT35" s="549"/>
      <c r="AU35" s="549"/>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1"/>
      <c r="BZ35" s="1"/>
      <c r="CA35" s="1"/>
      <c r="CB35" s="1"/>
      <c r="CC35" s="1"/>
      <c r="CD35" s="1"/>
      <c r="CE35" s="1"/>
      <c r="CF35" s="1"/>
      <c r="CG35" s="1"/>
      <c r="CH35" s="1"/>
      <c r="CI35" s="1"/>
      <c r="CJ35" s="1"/>
      <c r="CK35" s="1"/>
      <c r="CL35" s="1"/>
      <c r="CM35" s="1"/>
      <c r="CN35" s="1"/>
      <c r="CO35" s="1"/>
      <c r="CP35" s="1"/>
      <c r="CQ35" s="1"/>
      <c r="CR35" s="1"/>
      <c r="CS35" s="1"/>
      <c r="CT35" s="1"/>
      <c r="CU35" s="1"/>
      <c r="CV35" s="1"/>
      <c r="CW35" s="1"/>
      <c r="CX35" s="1"/>
      <c r="CY35" s="1"/>
      <c r="CZ35" s="1"/>
      <c r="DA35" s="1"/>
      <c r="DB35" s="1"/>
      <c r="DC35" s="1"/>
      <c r="DD35" s="1"/>
      <c r="DE35" s="1"/>
      <c r="DF35" s="1"/>
      <c r="DG35" s="1"/>
      <c r="DH35" s="1"/>
      <c r="DI35" s="1"/>
      <c r="DJ35" s="1"/>
      <c r="DK35" s="1"/>
      <c r="DL35" s="1"/>
      <c r="DM35" s="1"/>
      <c r="DN35" s="1"/>
      <c r="DO35" s="1"/>
      <c r="DP35" s="1"/>
      <c r="DQ35" s="1"/>
      <c r="DR35" s="1"/>
      <c r="DS35" s="1"/>
      <c r="DT35" s="1"/>
      <c r="DU35" s="1"/>
      <c r="DV35" s="1"/>
      <c r="DW35" s="1"/>
      <c r="DX35" s="1"/>
      <c r="DY35" s="1"/>
      <c r="DZ35" s="1"/>
      <c r="EA35" s="1"/>
    </row>
    <row r="36" spans="1:131" s="552" customFormat="1" ht="16.5" thickBot="1" x14ac:dyDescent="0.3">
      <c r="A36" s="1007" t="s">
        <v>1170</v>
      </c>
      <c r="B36" s="1008"/>
      <c r="C36" s="1008"/>
      <c r="D36" s="1008"/>
      <c r="E36" s="1008"/>
      <c r="F36" s="1008"/>
      <c r="G36" s="1008"/>
      <c r="H36" s="1008"/>
      <c r="I36" s="1008"/>
      <c r="J36" s="1008"/>
      <c r="K36" s="1008"/>
      <c r="L36" s="1008"/>
      <c r="M36" s="1008"/>
      <c r="N36" s="1008"/>
      <c r="O36" s="1008"/>
      <c r="P36" s="1008"/>
      <c r="Q36" s="1008"/>
      <c r="R36" s="1008"/>
      <c r="S36" s="1008"/>
      <c r="T36" s="1008"/>
      <c r="U36" s="1008"/>
      <c r="V36" s="1008"/>
      <c r="W36" s="1008"/>
      <c r="X36" s="1008"/>
      <c r="Y36" s="1008"/>
      <c r="Z36" s="1008"/>
      <c r="AA36" s="1008"/>
      <c r="AB36" s="1008"/>
      <c r="AC36" s="1008"/>
      <c r="AD36" s="1008"/>
      <c r="AE36" s="1008"/>
      <c r="AF36" s="1008"/>
      <c r="AG36" s="1008"/>
      <c r="AH36" s="1008"/>
      <c r="AI36" s="1008"/>
      <c r="AJ36" s="1008"/>
      <c r="AK36" s="1008"/>
      <c r="AL36" s="1009"/>
      <c r="AM36" s="553"/>
      <c r="AN36" s="553"/>
      <c r="AO36" s="553"/>
      <c r="AP36" s="553"/>
      <c r="AQ36" s="553"/>
      <c r="AR36" s="553"/>
      <c r="AS36" s="553"/>
      <c r="AT36" s="553"/>
      <c r="AU36" s="553"/>
      <c r="AV36" s="553"/>
      <c r="AW36" s="553"/>
      <c r="AX36" s="553"/>
      <c r="AY36" s="553"/>
      <c r="AZ36" s="553"/>
      <c r="BA36" s="553"/>
      <c r="BB36" s="553"/>
      <c r="BC36" s="553"/>
      <c r="BD36" s="553"/>
      <c r="BE36" s="553"/>
      <c r="BF36" s="553"/>
      <c r="BG36" s="553"/>
      <c r="BH36" s="553"/>
      <c r="BI36" s="553"/>
      <c r="BJ36" s="553"/>
      <c r="BK36" s="553"/>
      <c r="BL36" s="553"/>
      <c r="BM36" s="553"/>
      <c r="BN36" s="553"/>
      <c r="BO36" s="553"/>
      <c r="BP36" s="553"/>
      <c r="BQ36" s="553"/>
      <c r="BR36" s="553"/>
      <c r="BS36" s="553"/>
      <c r="BT36" s="553"/>
      <c r="BU36" s="553"/>
      <c r="BV36" s="553"/>
      <c r="BW36" s="553"/>
      <c r="BX36" s="553"/>
      <c r="BY36" s="553"/>
      <c r="BZ36" s="553"/>
      <c r="CA36" s="553"/>
      <c r="CB36" s="553"/>
      <c r="CC36" s="553"/>
      <c r="CD36" s="553"/>
      <c r="CE36" s="553"/>
      <c r="CF36" s="553"/>
      <c r="CG36" s="553"/>
      <c r="CH36" s="553"/>
      <c r="CI36" s="553"/>
      <c r="CJ36" s="553"/>
      <c r="CK36" s="553"/>
      <c r="CL36" s="553"/>
      <c r="CM36" s="553"/>
      <c r="CN36" s="553"/>
      <c r="CO36" s="553"/>
      <c r="CP36" s="553"/>
      <c r="CQ36" s="553"/>
      <c r="CR36" s="553"/>
      <c r="CS36" s="553"/>
      <c r="CT36" s="553"/>
      <c r="CU36" s="553"/>
      <c r="CV36" s="553"/>
      <c r="CW36" s="553"/>
      <c r="CX36" s="553"/>
      <c r="CY36" s="553"/>
      <c r="CZ36" s="553"/>
      <c r="DA36" s="553"/>
      <c r="DB36" s="553"/>
      <c r="DC36" s="553"/>
      <c r="DD36" s="553"/>
      <c r="DE36" s="553"/>
      <c r="DF36" s="553"/>
      <c r="DG36" s="553"/>
      <c r="DH36" s="553"/>
      <c r="DI36" s="553"/>
      <c r="DJ36" s="553"/>
      <c r="DK36" s="553"/>
      <c r="DL36" s="553"/>
      <c r="DM36" s="553"/>
      <c r="DN36" s="553"/>
      <c r="DO36" s="553"/>
      <c r="DP36" s="553"/>
      <c r="DQ36" s="553"/>
      <c r="DR36" s="553"/>
      <c r="DS36" s="553"/>
      <c r="DT36" s="553"/>
      <c r="DU36" s="553"/>
      <c r="DV36" s="553"/>
      <c r="DW36" s="553"/>
      <c r="DX36" s="553"/>
      <c r="DY36" s="553"/>
      <c r="DZ36" s="553"/>
      <c r="EA36" s="553"/>
    </row>
    <row r="37" spans="1:131" s="553" customFormat="1" ht="16.5" thickBot="1" x14ac:dyDescent="0.3">
      <c r="A37" s="1007" t="s">
        <v>1169</v>
      </c>
      <c r="B37" s="1008"/>
      <c r="C37" s="1008"/>
      <c r="D37" s="1008"/>
      <c r="E37" s="1008"/>
      <c r="F37" s="1008"/>
      <c r="G37" s="1008"/>
      <c r="H37" s="1008"/>
      <c r="I37" s="1008"/>
      <c r="J37" s="1008"/>
      <c r="K37" s="1008"/>
      <c r="L37" s="1008"/>
      <c r="M37" s="1008"/>
      <c r="N37" s="1008"/>
      <c r="O37" s="1008"/>
      <c r="P37" s="1008"/>
      <c r="Q37" s="1008"/>
      <c r="R37" s="1008"/>
      <c r="S37" s="1008"/>
      <c r="T37" s="1008"/>
      <c r="U37" s="1008"/>
      <c r="V37" s="1008"/>
      <c r="W37" s="1008"/>
      <c r="X37" s="1008"/>
      <c r="Y37" s="1008"/>
      <c r="Z37" s="1008"/>
      <c r="AA37" s="1008"/>
      <c r="AB37" s="1008"/>
      <c r="AC37" s="1008"/>
      <c r="AD37" s="1008"/>
      <c r="AE37" s="1008"/>
      <c r="AF37" s="1008"/>
      <c r="AG37" s="1008"/>
      <c r="AH37" s="1008"/>
      <c r="AI37" s="1008"/>
      <c r="AJ37" s="1008"/>
      <c r="AK37" s="1008"/>
      <c r="AL37" s="1009"/>
    </row>
    <row r="38" spans="1:131" s="553" customFormat="1" ht="16.5" thickBot="1" x14ac:dyDescent="0.3">
      <c r="A38" s="1010"/>
      <c r="B38" s="1010"/>
      <c r="C38" s="1010"/>
      <c r="D38" s="1010"/>
      <c r="E38" s="1010"/>
      <c r="F38" s="1010"/>
      <c r="G38" s="1010"/>
      <c r="H38" s="1010"/>
      <c r="I38" s="1010"/>
      <c r="J38" s="1010"/>
      <c r="K38" s="1010"/>
      <c r="L38" s="1010"/>
      <c r="M38" s="1010"/>
      <c r="N38" s="1010"/>
      <c r="O38" s="1010"/>
      <c r="P38" s="1010"/>
      <c r="Q38" s="1010"/>
      <c r="R38" s="1010"/>
      <c r="S38" s="1010"/>
      <c r="T38" s="1010"/>
      <c r="U38" s="1010"/>
      <c r="V38" s="1010"/>
      <c r="W38" s="1010"/>
      <c r="X38" s="1010"/>
      <c r="Y38" s="1010"/>
      <c r="Z38" s="1010"/>
      <c r="AA38" s="1010"/>
      <c r="AB38" s="1010"/>
      <c r="AC38" s="1010"/>
      <c r="AD38" s="1010"/>
      <c r="AE38" s="1010"/>
      <c r="AF38" s="1010"/>
      <c r="AG38" s="1010"/>
      <c r="AH38" s="1010"/>
      <c r="AI38" s="1010"/>
      <c r="AJ38" s="1010"/>
      <c r="AK38" s="1010"/>
      <c r="AL38" s="1010"/>
    </row>
    <row r="39" spans="1:131" ht="16.5" thickBot="1" x14ac:dyDescent="0.3">
      <c r="A39" s="1011" t="s">
        <v>1200</v>
      </c>
      <c r="B39" s="1012"/>
      <c r="C39" s="1012"/>
      <c r="D39" s="1012"/>
      <c r="E39" s="1012"/>
      <c r="F39" s="1012"/>
      <c r="G39" s="1012"/>
      <c r="H39" s="1012"/>
      <c r="I39" s="1012"/>
      <c r="J39" s="1012"/>
      <c r="K39" s="1012"/>
      <c r="L39" s="1012"/>
      <c r="M39" s="1012"/>
      <c r="N39" s="1012"/>
      <c r="O39" s="1012"/>
      <c r="P39" s="1012"/>
      <c r="Q39" s="1012"/>
      <c r="R39" s="1012"/>
      <c r="S39" s="1012"/>
      <c r="T39" s="1012"/>
      <c r="U39" s="1012"/>
      <c r="V39" s="1012"/>
      <c r="W39" s="1012"/>
      <c r="X39" s="1012"/>
      <c r="Y39" s="1012"/>
      <c r="Z39" s="1012"/>
      <c r="AA39" s="1012"/>
      <c r="AB39" s="1012"/>
      <c r="AC39" s="1012"/>
      <c r="AD39" s="1012"/>
      <c r="AE39" s="1012"/>
      <c r="AF39" s="1012"/>
      <c r="AG39" s="1012"/>
      <c r="AH39" s="1012"/>
      <c r="AI39" s="1012"/>
      <c r="AJ39" s="1012"/>
      <c r="AK39" s="1012"/>
      <c r="AL39" s="1013"/>
      <c r="AM39" s="549"/>
      <c r="AN39" s="549"/>
      <c r="AO39" s="549"/>
      <c r="AP39" s="549"/>
      <c r="AQ39" s="549"/>
      <c r="AR39" s="549"/>
      <c r="AS39" s="549"/>
      <c r="AT39" s="549"/>
      <c r="AU39" s="549"/>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c r="BY39" s="1"/>
      <c r="BZ39" s="1"/>
      <c r="CA39" s="1"/>
      <c r="CB39" s="1"/>
      <c r="CC39" s="1"/>
      <c r="CD39" s="1"/>
      <c r="CE39" s="1"/>
      <c r="CF39" s="1"/>
      <c r="CG39" s="1"/>
      <c r="CH39" s="1"/>
      <c r="CI39" s="1"/>
      <c r="CJ39" s="1"/>
      <c r="CK39" s="1"/>
      <c r="CL39" s="1"/>
      <c r="CM39" s="1"/>
      <c r="CN39" s="1"/>
      <c r="CO39" s="1"/>
      <c r="CP39" s="1"/>
      <c r="CQ39" s="1"/>
      <c r="CR39" s="1"/>
      <c r="CS39" s="1"/>
      <c r="CT39" s="1"/>
      <c r="CU39" s="1"/>
      <c r="CV39" s="1"/>
      <c r="CW39" s="1"/>
      <c r="CX39" s="1"/>
      <c r="CY39" s="1"/>
      <c r="CZ39" s="1"/>
      <c r="DA39" s="1"/>
      <c r="DB39" s="1"/>
      <c r="DC39" s="1"/>
      <c r="DD39" s="1"/>
      <c r="DE39" s="1"/>
      <c r="DF39" s="1"/>
      <c r="DG39" s="1"/>
      <c r="DH39" s="1"/>
      <c r="DI39" s="1"/>
      <c r="DJ39" s="1"/>
      <c r="DK39" s="1"/>
      <c r="DL39" s="1"/>
      <c r="DM39" s="1"/>
      <c r="DN39" s="1"/>
      <c r="DO39" s="1"/>
      <c r="DP39" s="1"/>
      <c r="DQ39" s="1"/>
      <c r="DR39" s="1"/>
      <c r="DS39" s="1"/>
      <c r="DT39" s="1"/>
      <c r="DU39" s="1"/>
      <c r="DV39" s="1"/>
      <c r="DW39" s="1"/>
      <c r="DX39" s="1"/>
      <c r="DY39" s="1"/>
      <c r="DZ39" s="1"/>
      <c r="EA39" s="1"/>
    </row>
    <row r="40" spans="1:131" hidden="1" outlineLevel="1" x14ac:dyDescent="0.25">
      <c r="A40" s="993"/>
      <c r="B40" s="994"/>
      <c r="C40" s="892" t="s">
        <v>1133</v>
      </c>
      <c r="D40" s="893"/>
      <c r="E40" s="893"/>
      <c r="F40" s="893"/>
      <c r="G40" s="893"/>
      <c r="H40" s="893"/>
      <c r="I40" s="893"/>
      <c r="J40" s="893"/>
      <c r="K40" s="893"/>
      <c r="L40" s="893"/>
      <c r="M40" s="893"/>
      <c r="N40" s="894"/>
      <c r="O40" s="892" t="s">
        <v>1134</v>
      </c>
      <c r="P40" s="893"/>
      <c r="Q40" s="893"/>
      <c r="R40" s="893"/>
      <c r="S40" s="893"/>
      <c r="T40" s="893"/>
      <c r="U40" s="893"/>
      <c r="V40" s="893"/>
      <c r="W40" s="893"/>
      <c r="X40" s="893"/>
      <c r="Y40" s="893"/>
      <c r="Z40" s="894"/>
      <c r="AA40" s="892" t="s">
        <v>1135</v>
      </c>
      <c r="AB40" s="893"/>
      <c r="AC40" s="893"/>
      <c r="AD40" s="893"/>
      <c r="AE40" s="893"/>
      <c r="AF40" s="893"/>
      <c r="AG40" s="893"/>
      <c r="AH40" s="893"/>
      <c r="AI40" s="893"/>
      <c r="AJ40" s="893"/>
      <c r="AK40" s="893"/>
      <c r="AL40" s="894"/>
      <c r="AM40" s="550"/>
      <c r="AN40" s="550"/>
      <c r="AO40" s="550"/>
      <c r="AP40" s="550"/>
      <c r="AQ40" s="550"/>
      <c r="AR40" s="550"/>
      <c r="AS40" s="550"/>
      <c r="AT40" s="550"/>
      <c r="AU40" s="550"/>
    </row>
    <row r="41" spans="1:131" hidden="1" outlineLevel="1" x14ac:dyDescent="0.25">
      <c r="A41" s="904"/>
      <c r="B41" s="905"/>
      <c r="C41" s="897" t="s">
        <v>1131</v>
      </c>
      <c r="D41" s="898"/>
      <c r="E41" s="898"/>
      <c r="F41" s="898"/>
      <c r="G41" s="898"/>
      <c r="H41" s="898"/>
      <c r="I41" s="898" t="s">
        <v>1132</v>
      </c>
      <c r="J41" s="898"/>
      <c r="K41" s="898"/>
      <c r="L41" s="898"/>
      <c r="M41" s="898"/>
      <c r="N41" s="899"/>
      <c r="O41" s="897" t="s">
        <v>1131</v>
      </c>
      <c r="P41" s="898"/>
      <c r="Q41" s="898"/>
      <c r="R41" s="898"/>
      <c r="S41" s="898"/>
      <c r="T41" s="898"/>
      <c r="U41" s="898" t="s">
        <v>1132</v>
      </c>
      <c r="V41" s="898"/>
      <c r="W41" s="898"/>
      <c r="X41" s="898"/>
      <c r="Y41" s="898"/>
      <c r="Z41" s="899"/>
      <c r="AA41" s="897" t="s">
        <v>1131</v>
      </c>
      <c r="AB41" s="898"/>
      <c r="AC41" s="898"/>
      <c r="AD41" s="898"/>
      <c r="AE41" s="898"/>
      <c r="AF41" s="898"/>
      <c r="AG41" s="898" t="s">
        <v>1132</v>
      </c>
      <c r="AH41" s="898"/>
      <c r="AI41" s="898"/>
      <c r="AJ41" s="898"/>
      <c r="AK41" s="898"/>
      <c r="AL41" s="899"/>
      <c r="AM41" s="550"/>
      <c r="AN41" s="550"/>
      <c r="AO41" s="550"/>
      <c r="AP41" s="550"/>
      <c r="AQ41" s="550"/>
      <c r="AR41" s="550"/>
      <c r="AS41" s="550"/>
      <c r="AT41" s="550"/>
      <c r="AU41" s="550"/>
    </row>
    <row r="42" spans="1:131" ht="51.75" hidden="1" customHeight="1" outlineLevel="1" x14ac:dyDescent="0.25">
      <c r="A42" s="911" t="s">
        <v>37</v>
      </c>
      <c r="B42" s="912"/>
      <c r="C42" s="908" t="s">
        <v>1106</v>
      </c>
      <c r="D42" s="907"/>
      <c r="E42" s="907"/>
      <c r="F42" s="907"/>
      <c r="G42" s="907"/>
      <c r="H42" s="907"/>
      <c r="I42" s="907" t="s">
        <v>1070</v>
      </c>
      <c r="J42" s="907"/>
      <c r="K42" s="907"/>
      <c r="L42" s="907"/>
      <c r="M42" s="907"/>
      <c r="N42" s="910"/>
      <c r="O42" s="908" t="s">
        <v>1110</v>
      </c>
      <c r="P42" s="907"/>
      <c r="Q42" s="907"/>
      <c r="R42" s="907"/>
      <c r="S42" s="907"/>
      <c r="T42" s="907"/>
      <c r="U42" s="907" t="s">
        <v>1071</v>
      </c>
      <c r="V42" s="907"/>
      <c r="W42" s="907"/>
      <c r="X42" s="907"/>
      <c r="Y42" s="907"/>
      <c r="Z42" s="910"/>
      <c r="AA42" s="908" t="s">
        <v>1109</v>
      </c>
      <c r="AB42" s="907"/>
      <c r="AC42" s="907"/>
      <c r="AD42" s="907"/>
      <c r="AE42" s="907"/>
      <c r="AF42" s="907"/>
      <c r="AG42" s="907" t="s">
        <v>1072</v>
      </c>
      <c r="AH42" s="907"/>
      <c r="AI42" s="907"/>
      <c r="AJ42" s="907"/>
      <c r="AK42" s="907"/>
      <c r="AL42" s="910"/>
      <c r="AM42" s="551"/>
      <c r="AN42" s="551"/>
      <c r="AO42" s="551"/>
      <c r="AP42" s="551"/>
      <c r="AQ42" s="551"/>
      <c r="AR42" s="551"/>
      <c r="AS42" s="551"/>
      <c r="AT42" s="551"/>
      <c r="AU42" s="551"/>
    </row>
    <row r="43" spans="1:131" ht="180.75" hidden="1" customHeight="1" outlineLevel="1" x14ac:dyDescent="0.25">
      <c r="A43" s="911" t="s">
        <v>1171</v>
      </c>
      <c r="B43" s="912"/>
      <c r="C43" s="908" t="s">
        <v>1136</v>
      </c>
      <c r="D43" s="907"/>
      <c r="E43" s="907"/>
      <c r="F43" s="907"/>
      <c r="G43" s="907"/>
      <c r="H43" s="907"/>
      <c r="I43" s="907" t="s">
        <v>1079</v>
      </c>
      <c r="J43" s="907"/>
      <c r="K43" s="907"/>
      <c r="L43" s="907"/>
      <c r="M43" s="907"/>
      <c r="N43" s="910"/>
      <c r="O43" s="908" t="s">
        <v>1111</v>
      </c>
      <c r="P43" s="907"/>
      <c r="Q43" s="907"/>
      <c r="R43" s="907"/>
      <c r="S43" s="907"/>
      <c r="T43" s="907"/>
      <c r="U43" s="907" t="s">
        <v>1078</v>
      </c>
      <c r="V43" s="907"/>
      <c r="W43" s="907"/>
      <c r="X43" s="907"/>
      <c r="Y43" s="907"/>
      <c r="Z43" s="910"/>
      <c r="AA43" s="908" t="s">
        <v>1123</v>
      </c>
      <c r="AB43" s="907"/>
      <c r="AC43" s="907"/>
      <c r="AD43" s="907"/>
      <c r="AE43" s="907"/>
      <c r="AF43" s="907"/>
      <c r="AG43" s="907" t="s">
        <v>1083</v>
      </c>
      <c r="AH43" s="907"/>
      <c r="AI43" s="907"/>
      <c r="AJ43" s="907"/>
      <c r="AK43" s="907"/>
      <c r="AL43" s="910"/>
      <c r="AM43" s="551"/>
      <c r="AN43" s="551"/>
      <c r="AO43" s="551"/>
      <c r="AP43" s="551"/>
      <c r="AQ43" s="551"/>
      <c r="AR43" s="551"/>
      <c r="AS43" s="551"/>
      <c r="AT43" s="551"/>
      <c r="AU43" s="551"/>
    </row>
    <row r="44" spans="1:131" ht="43.5" hidden="1" customHeight="1" outlineLevel="1" x14ac:dyDescent="0.25">
      <c r="A44" s="911" t="s">
        <v>39</v>
      </c>
      <c r="B44" s="912"/>
      <c r="C44" s="908" t="s">
        <v>1137</v>
      </c>
      <c r="D44" s="907"/>
      <c r="E44" s="907"/>
      <c r="F44" s="907"/>
      <c r="G44" s="907"/>
      <c r="H44" s="907"/>
      <c r="I44" s="907" t="s">
        <v>1073</v>
      </c>
      <c r="J44" s="907"/>
      <c r="K44" s="907"/>
      <c r="L44" s="907"/>
      <c r="M44" s="907"/>
      <c r="N44" s="910"/>
      <c r="O44" s="908" t="s">
        <v>1112</v>
      </c>
      <c r="P44" s="907"/>
      <c r="Q44" s="907"/>
      <c r="R44" s="907"/>
      <c r="S44" s="907"/>
      <c r="T44" s="907"/>
      <c r="U44" s="907" t="s">
        <v>1073</v>
      </c>
      <c r="V44" s="907"/>
      <c r="W44" s="907"/>
      <c r="X44" s="907"/>
      <c r="Y44" s="907"/>
      <c r="Z44" s="910"/>
      <c r="AA44" s="908" t="s">
        <v>1144</v>
      </c>
      <c r="AB44" s="907"/>
      <c r="AC44" s="907"/>
      <c r="AD44" s="907"/>
      <c r="AE44" s="907"/>
      <c r="AF44" s="907"/>
      <c r="AG44" s="907" t="s">
        <v>1073</v>
      </c>
      <c r="AH44" s="907"/>
      <c r="AI44" s="907"/>
      <c r="AJ44" s="907"/>
      <c r="AK44" s="907"/>
      <c r="AL44" s="910"/>
      <c r="AM44" s="551"/>
      <c r="AN44" s="551"/>
      <c r="AO44" s="551"/>
      <c r="AP44" s="551"/>
      <c r="AQ44" s="551"/>
      <c r="AR44" s="551"/>
      <c r="AS44" s="551"/>
      <c r="AT44" s="551"/>
      <c r="AU44" s="551"/>
    </row>
    <row r="45" spans="1:131" ht="51" hidden="1" customHeight="1" outlineLevel="1" x14ac:dyDescent="0.25">
      <c r="A45" s="911" t="s">
        <v>38</v>
      </c>
      <c r="B45" s="912"/>
      <c r="C45" s="908" t="s">
        <v>1128</v>
      </c>
      <c r="D45" s="907"/>
      <c r="E45" s="907"/>
      <c r="F45" s="907"/>
      <c r="G45" s="907"/>
      <c r="H45" s="907"/>
      <c r="I45" s="907" t="s">
        <v>1074</v>
      </c>
      <c r="J45" s="907"/>
      <c r="K45" s="907"/>
      <c r="L45" s="907"/>
      <c r="M45" s="907"/>
      <c r="N45" s="910"/>
      <c r="O45" s="908" t="s">
        <v>1129</v>
      </c>
      <c r="P45" s="907"/>
      <c r="Q45" s="907"/>
      <c r="R45" s="907"/>
      <c r="S45" s="907"/>
      <c r="T45" s="907"/>
      <c r="U45" s="907" t="s">
        <v>1077</v>
      </c>
      <c r="V45" s="907"/>
      <c r="W45" s="907"/>
      <c r="X45" s="907"/>
      <c r="Y45" s="907"/>
      <c r="Z45" s="910"/>
      <c r="AA45" s="908" t="s">
        <v>1130</v>
      </c>
      <c r="AB45" s="907"/>
      <c r="AC45" s="907"/>
      <c r="AD45" s="907"/>
      <c r="AE45" s="907"/>
      <c r="AF45" s="907"/>
      <c r="AG45" s="907" t="s">
        <v>1080</v>
      </c>
      <c r="AH45" s="907"/>
      <c r="AI45" s="907"/>
      <c r="AJ45" s="907"/>
      <c r="AK45" s="907"/>
      <c r="AL45" s="910"/>
      <c r="AM45" s="551"/>
      <c r="AN45" s="551"/>
      <c r="AO45" s="551"/>
      <c r="AP45" s="551"/>
      <c r="AQ45" s="551"/>
      <c r="AR45" s="551"/>
      <c r="AS45" s="551"/>
      <c r="AT45" s="551"/>
      <c r="AU45" s="551"/>
    </row>
    <row r="46" spans="1:131" ht="30.75" hidden="1" customHeight="1" outlineLevel="1" x14ac:dyDescent="0.25">
      <c r="A46" s="911" t="s">
        <v>745</v>
      </c>
      <c r="B46" s="912"/>
      <c r="C46" s="908" t="s">
        <v>1105</v>
      </c>
      <c r="D46" s="907"/>
      <c r="E46" s="907"/>
      <c r="F46" s="907"/>
      <c r="G46" s="907"/>
      <c r="H46" s="907"/>
      <c r="I46" s="907" t="s">
        <v>1076</v>
      </c>
      <c r="J46" s="907"/>
      <c r="K46" s="907"/>
      <c r="L46" s="907"/>
      <c r="M46" s="907"/>
      <c r="N46" s="910"/>
      <c r="O46" s="908" t="s">
        <v>1107</v>
      </c>
      <c r="P46" s="907"/>
      <c r="Q46" s="907"/>
      <c r="R46" s="907"/>
      <c r="S46" s="907"/>
      <c r="T46" s="907"/>
      <c r="U46" s="907" t="s">
        <v>1076</v>
      </c>
      <c r="V46" s="907"/>
      <c r="W46" s="907"/>
      <c r="X46" s="907"/>
      <c r="Y46" s="907"/>
      <c r="Z46" s="910"/>
      <c r="AA46" s="908" t="s">
        <v>1107</v>
      </c>
      <c r="AB46" s="907"/>
      <c r="AC46" s="907"/>
      <c r="AD46" s="907"/>
      <c r="AE46" s="907"/>
      <c r="AF46" s="907"/>
      <c r="AG46" s="907" t="s">
        <v>1076</v>
      </c>
      <c r="AH46" s="907"/>
      <c r="AI46" s="907"/>
      <c r="AJ46" s="907"/>
      <c r="AK46" s="907"/>
      <c r="AL46" s="910"/>
      <c r="AM46" s="551"/>
      <c r="AN46" s="551"/>
      <c r="AO46" s="551"/>
      <c r="AP46" s="551"/>
      <c r="AQ46" s="551"/>
      <c r="AR46" s="551"/>
      <c r="AS46" s="551"/>
      <c r="AT46" s="551"/>
      <c r="AU46" s="551"/>
    </row>
    <row r="47" spans="1:131" ht="64.5" hidden="1" customHeight="1" outlineLevel="1" x14ac:dyDescent="0.25">
      <c r="A47" s="920" t="s">
        <v>56</v>
      </c>
      <c r="B47" s="921"/>
      <c r="C47" s="908" t="s">
        <v>1138</v>
      </c>
      <c r="D47" s="907"/>
      <c r="E47" s="907"/>
      <c r="F47" s="907"/>
      <c r="G47" s="907"/>
      <c r="H47" s="907"/>
      <c r="I47" s="907" t="s">
        <v>1081</v>
      </c>
      <c r="J47" s="907"/>
      <c r="K47" s="907"/>
      <c r="L47" s="907"/>
      <c r="M47" s="907"/>
      <c r="N47" s="910"/>
      <c r="O47" s="908" t="s">
        <v>1108</v>
      </c>
      <c r="P47" s="907"/>
      <c r="Q47" s="907"/>
      <c r="R47" s="907"/>
      <c r="S47" s="907"/>
      <c r="T47" s="907"/>
      <c r="U47" s="907" t="s">
        <v>1081</v>
      </c>
      <c r="V47" s="907"/>
      <c r="W47" s="907"/>
      <c r="X47" s="907"/>
      <c r="Y47" s="907"/>
      <c r="Z47" s="910"/>
      <c r="AA47" s="908" t="s">
        <v>1108</v>
      </c>
      <c r="AB47" s="907"/>
      <c r="AC47" s="907"/>
      <c r="AD47" s="907"/>
      <c r="AE47" s="907"/>
      <c r="AF47" s="907"/>
      <c r="AG47" s="907" t="s">
        <v>1082</v>
      </c>
      <c r="AH47" s="907"/>
      <c r="AI47" s="907"/>
      <c r="AJ47" s="907"/>
      <c r="AK47" s="907"/>
      <c r="AL47" s="910"/>
      <c r="AM47" s="551"/>
      <c r="AN47" s="551"/>
      <c r="AO47" s="551"/>
      <c r="AP47" s="551"/>
      <c r="AQ47" s="551"/>
      <c r="AR47" s="551"/>
      <c r="AS47" s="551"/>
      <c r="AT47" s="551"/>
      <c r="AU47" s="551"/>
    </row>
    <row r="48" spans="1:131" ht="15.75" hidden="1" customHeight="1" outlineLevel="1" thickBot="1" x14ac:dyDescent="0.3">
      <c r="A48" s="548" t="s">
        <v>113</v>
      </c>
      <c r="B48" s="547"/>
      <c r="C48" s="919" t="s">
        <v>763</v>
      </c>
      <c r="D48" s="915"/>
      <c r="E48" s="915"/>
      <c r="F48" s="915"/>
      <c r="G48" s="915"/>
      <c r="H48" s="915"/>
      <c r="I48" s="915" t="s">
        <v>1075</v>
      </c>
      <c r="J48" s="915"/>
      <c r="K48" s="915"/>
      <c r="L48" s="915"/>
      <c r="M48" s="915"/>
      <c r="N48" s="918"/>
      <c r="O48" s="919" t="s">
        <v>763</v>
      </c>
      <c r="P48" s="915"/>
      <c r="Q48" s="915"/>
      <c r="R48" s="915"/>
      <c r="S48" s="915"/>
      <c r="T48" s="915"/>
      <c r="U48" s="915" t="s">
        <v>1075</v>
      </c>
      <c r="V48" s="915"/>
      <c r="W48" s="915"/>
      <c r="X48" s="915"/>
      <c r="Y48" s="915"/>
      <c r="Z48" s="918"/>
      <c r="AA48" s="919" t="s">
        <v>763</v>
      </c>
      <c r="AB48" s="915"/>
      <c r="AC48" s="915"/>
      <c r="AD48" s="915"/>
      <c r="AE48" s="915"/>
      <c r="AF48" s="915"/>
      <c r="AG48" s="915" t="s">
        <v>1075</v>
      </c>
      <c r="AH48" s="915"/>
      <c r="AI48" s="915"/>
      <c r="AJ48" s="915"/>
      <c r="AK48" s="915"/>
      <c r="AL48" s="918"/>
      <c r="AM48" s="551"/>
      <c r="AN48" s="551"/>
      <c r="AO48" s="551"/>
      <c r="AP48" s="551"/>
      <c r="AQ48" s="551"/>
      <c r="AR48" s="551"/>
      <c r="AS48" s="551"/>
      <c r="AT48" s="551"/>
      <c r="AU48" s="551"/>
    </row>
    <row r="49" spans="1:38" ht="15.75" collapsed="1" thickBot="1" x14ac:dyDescent="0.3">
      <c r="A49" s="998"/>
      <c r="B49" s="998"/>
      <c r="C49" s="999"/>
      <c r="D49" s="999"/>
      <c r="E49" s="999"/>
      <c r="F49" s="999"/>
      <c r="G49" s="999"/>
      <c r="H49" s="999"/>
      <c r="I49" s="999"/>
      <c r="J49" s="999"/>
      <c r="K49" s="999"/>
      <c r="L49" s="999"/>
      <c r="M49" s="999"/>
      <c r="N49" s="999"/>
      <c r="O49" s="999"/>
      <c r="P49" s="999"/>
      <c r="Q49" s="999"/>
      <c r="R49" s="999"/>
      <c r="S49" s="999"/>
      <c r="T49" s="999"/>
      <c r="U49" s="999"/>
      <c r="V49" s="999"/>
      <c r="W49" s="999"/>
      <c r="X49" s="999"/>
      <c r="Y49" s="999"/>
      <c r="Z49" s="999"/>
      <c r="AA49" s="999"/>
      <c r="AB49" s="999"/>
      <c r="AC49" s="999"/>
      <c r="AD49" s="999"/>
      <c r="AE49" s="999"/>
      <c r="AF49" s="999"/>
      <c r="AG49" s="999"/>
      <c r="AH49" s="999"/>
      <c r="AI49" s="999"/>
      <c r="AJ49" s="999"/>
      <c r="AK49" s="999"/>
      <c r="AL49" s="999"/>
    </row>
    <row r="50" spans="1:38" ht="16.5" thickBot="1" x14ac:dyDescent="0.3">
      <c r="A50" s="1000" t="s">
        <v>1201</v>
      </c>
      <c r="B50" s="1001"/>
      <c r="C50" s="1001"/>
      <c r="D50" s="1001"/>
      <c r="E50" s="1001"/>
      <c r="F50" s="1001"/>
      <c r="G50" s="1001"/>
      <c r="H50" s="1001"/>
      <c r="I50" s="1001"/>
      <c r="J50" s="1001"/>
      <c r="K50" s="1001"/>
      <c r="L50" s="1001"/>
      <c r="M50" s="1001"/>
      <c r="N50" s="1001"/>
      <c r="O50" s="1001"/>
      <c r="P50" s="1001"/>
      <c r="Q50" s="1001"/>
      <c r="R50" s="1001"/>
      <c r="S50" s="1001"/>
      <c r="T50" s="1001"/>
      <c r="U50" s="1001"/>
      <c r="V50" s="1001"/>
      <c r="W50" s="1001"/>
      <c r="X50" s="1001"/>
      <c r="Y50" s="1001"/>
      <c r="Z50" s="1001"/>
      <c r="AA50" s="1001"/>
      <c r="AB50" s="1001"/>
      <c r="AC50" s="1001"/>
      <c r="AD50" s="1001"/>
      <c r="AE50" s="1001"/>
      <c r="AF50" s="1001"/>
      <c r="AG50" s="1001"/>
      <c r="AH50" s="1001"/>
      <c r="AI50" s="1001"/>
      <c r="AJ50" s="1001"/>
      <c r="AK50" s="1001"/>
      <c r="AL50" s="1002"/>
    </row>
    <row r="51" spans="1:38" ht="15" customHeight="1" outlineLevel="1" x14ac:dyDescent="0.25">
      <c r="A51" s="993"/>
      <c r="B51" s="994"/>
      <c r="C51" s="892" t="s">
        <v>1133</v>
      </c>
      <c r="D51" s="893"/>
      <c r="E51" s="893"/>
      <c r="F51" s="893"/>
      <c r="G51" s="893"/>
      <c r="H51" s="893"/>
      <c r="I51" s="893"/>
      <c r="J51" s="893"/>
      <c r="K51" s="893"/>
      <c r="L51" s="893"/>
      <c r="M51" s="893"/>
      <c r="N51" s="894"/>
      <c r="O51" s="892" t="s">
        <v>1134</v>
      </c>
      <c r="P51" s="893"/>
      <c r="Q51" s="893"/>
      <c r="R51" s="893"/>
      <c r="S51" s="893"/>
      <c r="T51" s="893"/>
      <c r="U51" s="893"/>
      <c r="V51" s="893"/>
      <c r="W51" s="893"/>
      <c r="X51" s="893"/>
      <c r="Y51" s="893"/>
      <c r="Z51" s="894"/>
      <c r="AA51" s="892" t="s">
        <v>1135</v>
      </c>
      <c r="AB51" s="893"/>
      <c r="AC51" s="893"/>
      <c r="AD51" s="893"/>
      <c r="AE51" s="893"/>
      <c r="AF51" s="893"/>
      <c r="AG51" s="893"/>
      <c r="AH51" s="893"/>
      <c r="AI51" s="893"/>
      <c r="AJ51" s="893"/>
      <c r="AK51" s="893"/>
      <c r="AL51" s="894"/>
    </row>
    <row r="52" spans="1:38" ht="15" customHeight="1" outlineLevel="1" x14ac:dyDescent="0.25">
      <c r="A52" s="904"/>
      <c r="B52" s="905"/>
      <c r="C52" s="897" t="s">
        <v>1131</v>
      </c>
      <c r="D52" s="898"/>
      <c r="E52" s="898"/>
      <c r="F52" s="898"/>
      <c r="G52" s="898"/>
      <c r="H52" s="898"/>
      <c r="I52" s="898" t="s">
        <v>1132</v>
      </c>
      <c r="J52" s="898"/>
      <c r="K52" s="898"/>
      <c r="L52" s="898"/>
      <c r="M52" s="898"/>
      <c r="N52" s="899"/>
      <c r="O52" s="897" t="s">
        <v>1131</v>
      </c>
      <c r="P52" s="898"/>
      <c r="Q52" s="898"/>
      <c r="R52" s="898"/>
      <c r="S52" s="898"/>
      <c r="T52" s="898"/>
      <c r="U52" s="898" t="s">
        <v>1132</v>
      </c>
      <c r="V52" s="898"/>
      <c r="W52" s="898"/>
      <c r="X52" s="898"/>
      <c r="Y52" s="898"/>
      <c r="Z52" s="899"/>
      <c r="AA52" s="897" t="s">
        <v>1131</v>
      </c>
      <c r="AB52" s="898"/>
      <c r="AC52" s="898"/>
      <c r="AD52" s="898"/>
      <c r="AE52" s="898"/>
      <c r="AF52" s="898"/>
      <c r="AG52" s="898" t="s">
        <v>1132</v>
      </c>
      <c r="AH52" s="898"/>
      <c r="AI52" s="898"/>
      <c r="AJ52" s="898"/>
      <c r="AK52" s="898"/>
      <c r="AL52" s="899"/>
    </row>
    <row r="53" spans="1:38" ht="43.5" customHeight="1" outlineLevel="1" x14ac:dyDescent="0.25">
      <c r="A53" s="911" t="s">
        <v>37</v>
      </c>
      <c r="B53" s="912"/>
      <c r="C53" s="908" t="s">
        <v>1106</v>
      </c>
      <c r="D53" s="907"/>
      <c r="E53" s="907"/>
      <c r="F53" s="907"/>
      <c r="G53" s="907"/>
      <c r="H53" s="907"/>
      <c r="I53" s="907" t="s">
        <v>1084</v>
      </c>
      <c r="J53" s="907"/>
      <c r="K53" s="907"/>
      <c r="L53" s="907"/>
      <c r="M53" s="907"/>
      <c r="N53" s="910"/>
      <c r="O53" s="908" t="s">
        <v>1110</v>
      </c>
      <c r="P53" s="907"/>
      <c r="Q53" s="907"/>
      <c r="R53" s="907"/>
      <c r="S53" s="907"/>
      <c r="T53" s="907"/>
      <c r="U53" s="907" t="s">
        <v>1085</v>
      </c>
      <c r="V53" s="907"/>
      <c r="W53" s="907"/>
      <c r="X53" s="907"/>
      <c r="Y53" s="907"/>
      <c r="Z53" s="910"/>
      <c r="AA53" s="908" t="s">
        <v>1109</v>
      </c>
      <c r="AB53" s="907"/>
      <c r="AC53" s="907"/>
      <c r="AD53" s="907"/>
      <c r="AE53" s="907"/>
      <c r="AF53" s="907"/>
      <c r="AG53" s="907" t="s">
        <v>1086</v>
      </c>
      <c r="AH53" s="907"/>
      <c r="AI53" s="907"/>
      <c r="AJ53" s="907"/>
      <c r="AK53" s="907"/>
      <c r="AL53" s="910"/>
    </row>
    <row r="54" spans="1:38" ht="180.75" customHeight="1" outlineLevel="1" x14ac:dyDescent="0.25">
      <c r="A54" s="911" t="s">
        <v>1171</v>
      </c>
      <c r="B54" s="912"/>
      <c r="C54" s="908" t="s">
        <v>1136</v>
      </c>
      <c r="D54" s="907"/>
      <c r="E54" s="907"/>
      <c r="F54" s="907"/>
      <c r="G54" s="907"/>
      <c r="H54" s="907"/>
      <c r="I54" s="907" t="s">
        <v>1141</v>
      </c>
      <c r="J54" s="907"/>
      <c r="K54" s="907"/>
      <c r="L54" s="907"/>
      <c r="M54" s="907"/>
      <c r="N54" s="910"/>
      <c r="O54" s="908" t="s">
        <v>1111</v>
      </c>
      <c r="P54" s="907"/>
      <c r="Q54" s="907"/>
      <c r="R54" s="907"/>
      <c r="S54" s="907"/>
      <c r="T54" s="907"/>
      <c r="U54" s="907" t="s">
        <v>1140</v>
      </c>
      <c r="V54" s="907"/>
      <c r="W54" s="907"/>
      <c r="X54" s="907"/>
      <c r="Y54" s="907"/>
      <c r="Z54" s="910"/>
      <c r="AA54" s="908" t="s">
        <v>1123</v>
      </c>
      <c r="AB54" s="907"/>
      <c r="AC54" s="907"/>
      <c r="AD54" s="907"/>
      <c r="AE54" s="907"/>
      <c r="AF54" s="907"/>
      <c r="AG54" s="907" t="s">
        <v>1142</v>
      </c>
      <c r="AH54" s="907"/>
      <c r="AI54" s="907"/>
      <c r="AJ54" s="907"/>
      <c r="AK54" s="907"/>
      <c r="AL54" s="910"/>
    </row>
    <row r="55" spans="1:38" ht="44.25" customHeight="1" outlineLevel="1" x14ac:dyDescent="0.25">
      <c r="A55" s="911" t="s">
        <v>39</v>
      </c>
      <c r="B55" s="912"/>
      <c r="C55" s="908" t="s">
        <v>1137</v>
      </c>
      <c r="D55" s="907"/>
      <c r="E55" s="907"/>
      <c r="F55" s="907"/>
      <c r="G55" s="907"/>
      <c r="H55" s="907"/>
      <c r="I55" s="907" t="s">
        <v>1139</v>
      </c>
      <c r="J55" s="907"/>
      <c r="K55" s="907"/>
      <c r="L55" s="907"/>
      <c r="M55" s="907"/>
      <c r="N55" s="910"/>
      <c r="O55" s="908" t="s">
        <v>1112</v>
      </c>
      <c r="P55" s="907"/>
      <c r="Q55" s="907"/>
      <c r="R55" s="907"/>
      <c r="S55" s="907"/>
      <c r="T55" s="907"/>
      <c r="U55" s="907" t="s">
        <v>1139</v>
      </c>
      <c r="V55" s="907"/>
      <c r="W55" s="907"/>
      <c r="X55" s="907"/>
      <c r="Y55" s="907"/>
      <c r="Z55" s="910"/>
      <c r="AA55" s="908" t="s">
        <v>1144</v>
      </c>
      <c r="AB55" s="907"/>
      <c r="AC55" s="907"/>
      <c r="AD55" s="907"/>
      <c r="AE55" s="907"/>
      <c r="AF55" s="907"/>
      <c r="AG55" s="907" t="s">
        <v>1143</v>
      </c>
      <c r="AH55" s="907"/>
      <c r="AI55" s="907"/>
      <c r="AJ55" s="907"/>
      <c r="AK55" s="907"/>
      <c r="AL55" s="910"/>
    </row>
    <row r="56" spans="1:38" ht="64.5" customHeight="1" outlineLevel="1" x14ac:dyDescent="0.25">
      <c r="A56" s="911" t="s">
        <v>38</v>
      </c>
      <c r="B56" s="912"/>
      <c r="C56" s="908" t="s">
        <v>1128</v>
      </c>
      <c r="D56" s="907"/>
      <c r="E56" s="907"/>
      <c r="F56" s="907"/>
      <c r="G56" s="907"/>
      <c r="H56" s="907"/>
      <c r="I56" s="907" t="s">
        <v>1147</v>
      </c>
      <c r="J56" s="907"/>
      <c r="K56" s="907"/>
      <c r="L56" s="907"/>
      <c r="M56" s="907"/>
      <c r="N56" s="910"/>
      <c r="O56" s="908" t="s">
        <v>1129</v>
      </c>
      <c r="P56" s="907"/>
      <c r="Q56" s="907"/>
      <c r="R56" s="907"/>
      <c r="S56" s="907"/>
      <c r="T56" s="907"/>
      <c r="U56" s="907" t="s">
        <v>1148</v>
      </c>
      <c r="V56" s="907"/>
      <c r="W56" s="907"/>
      <c r="X56" s="907"/>
      <c r="Y56" s="907"/>
      <c r="Z56" s="910"/>
      <c r="AA56" s="908" t="s">
        <v>1130</v>
      </c>
      <c r="AB56" s="907"/>
      <c r="AC56" s="907"/>
      <c r="AD56" s="907"/>
      <c r="AE56" s="907"/>
      <c r="AF56" s="907"/>
      <c r="AG56" s="907" t="s">
        <v>1149</v>
      </c>
      <c r="AH56" s="907"/>
      <c r="AI56" s="907"/>
      <c r="AJ56" s="907"/>
      <c r="AK56" s="907"/>
      <c r="AL56" s="910"/>
    </row>
    <row r="57" spans="1:38" ht="52.5" customHeight="1" outlineLevel="1" x14ac:dyDescent="0.25">
      <c r="A57" s="911" t="s">
        <v>745</v>
      </c>
      <c r="B57" s="912"/>
      <c r="C57" s="908" t="s">
        <v>1105</v>
      </c>
      <c r="D57" s="907"/>
      <c r="E57" s="907"/>
      <c r="F57" s="907"/>
      <c r="G57" s="907"/>
      <c r="H57" s="907"/>
      <c r="I57" s="907" t="s">
        <v>1146</v>
      </c>
      <c r="J57" s="907"/>
      <c r="K57" s="907"/>
      <c r="L57" s="907"/>
      <c r="M57" s="907"/>
      <c r="N57" s="910"/>
      <c r="O57" s="908" t="s">
        <v>1107</v>
      </c>
      <c r="P57" s="907"/>
      <c r="Q57" s="907"/>
      <c r="R57" s="907"/>
      <c r="S57" s="907"/>
      <c r="T57" s="907"/>
      <c r="U57" s="907" t="s">
        <v>1145</v>
      </c>
      <c r="V57" s="907"/>
      <c r="W57" s="907"/>
      <c r="X57" s="907"/>
      <c r="Y57" s="907"/>
      <c r="Z57" s="910"/>
      <c r="AA57" s="908" t="s">
        <v>1107</v>
      </c>
      <c r="AB57" s="907"/>
      <c r="AC57" s="907"/>
      <c r="AD57" s="907"/>
      <c r="AE57" s="907"/>
      <c r="AF57" s="907"/>
      <c r="AG57" s="907" t="s">
        <v>1087</v>
      </c>
      <c r="AH57" s="907"/>
      <c r="AI57" s="907"/>
      <c r="AJ57" s="907"/>
      <c r="AK57" s="907"/>
      <c r="AL57" s="910"/>
    </row>
    <row r="58" spans="1:38" ht="53.25" customHeight="1" outlineLevel="1" x14ac:dyDescent="0.25">
      <c r="A58" s="920" t="s">
        <v>56</v>
      </c>
      <c r="B58" s="921"/>
      <c r="C58" s="908" t="s">
        <v>1138</v>
      </c>
      <c r="D58" s="907"/>
      <c r="E58" s="907"/>
      <c r="F58" s="907"/>
      <c r="G58" s="907"/>
      <c r="H58" s="907"/>
      <c r="I58" s="907" t="s">
        <v>1088</v>
      </c>
      <c r="J58" s="907"/>
      <c r="K58" s="907"/>
      <c r="L58" s="907"/>
      <c r="M58" s="907"/>
      <c r="N58" s="910"/>
      <c r="O58" s="908" t="s">
        <v>1108</v>
      </c>
      <c r="P58" s="907"/>
      <c r="Q58" s="907"/>
      <c r="R58" s="907"/>
      <c r="S58" s="907"/>
      <c r="T58" s="907"/>
      <c r="U58" s="907" t="s">
        <v>1089</v>
      </c>
      <c r="V58" s="907"/>
      <c r="W58" s="907"/>
      <c r="X58" s="907"/>
      <c r="Y58" s="907"/>
      <c r="Z58" s="910"/>
      <c r="AA58" s="908" t="s">
        <v>1108</v>
      </c>
      <c r="AB58" s="907"/>
      <c r="AC58" s="907"/>
      <c r="AD58" s="907"/>
      <c r="AE58" s="907"/>
      <c r="AF58" s="907"/>
      <c r="AG58" s="907" t="s">
        <v>1090</v>
      </c>
      <c r="AH58" s="907"/>
      <c r="AI58" s="907"/>
      <c r="AJ58" s="907"/>
      <c r="AK58" s="907"/>
      <c r="AL58" s="910"/>
    </row>
    <row r="59" spans="1:38" ht="19.5" customHeight="1" outlineLevel="1" thickBot="1" x14ac:dyDescent="0.3">
      <c r="A59" s="548" t="s">
        <v>113</v>
      </c>
      <c r="B59" s="547"/>
      <c r="C59" s="919" t="s">
        <v>763</v>
      </c>
      <c r="D59" s="915"/>
      <c r="E59" s="915"/>
      <c r="F59" s="915"/>
      <c r="G59" s="915"/>
      <c r="H59" s="915"/>
      <c r="I59" s="915" t="s">
        <v>763</v>
      </c>
      <c r="J59" s="915"/>
      <c r="K59" s="915"/>
      <c r="L59" s="915"/>
      <c r="M59" s="915"/>
      <c r="N59" s="918"/>
      <c r="O59" s="919" t="s">
        <v>763</v>
      </c>
      <c r="P59" s="915"/>
      <c r="Q59" s="915"/>
      <c r="R59" s="915"/>
      <c r="S59" s="915"/>
      <c r="T59" s="915"/>
      <c r="U59" s="915" t="s">
        <v>763</v>
      </c>
      <c r="V59" s="915"/>
      <c r="W59" s="915"/>
      <c r="X59" s="915"/>
      <c r="Y59" s="915"/>
      <c r="Z59" s="918"/>
      <c r="AA59" s="919" t="s">
        <v>763</v>
      </c>
      <c r="AB59" s="915"/>
      <c r="AC59" s="915"/>
      <c r="AD59" s="915"/>
      <c r="AE59" s="915"/>
      <c r="AF59" s="915"/>
      <c r="AG59" s="915" t="s">
        <v>763</v>
      </c>
      <c r="AH59" s="915"/>
      <c r="AI59" s="915"/>
      <c r="AJ59" s="915"/>
      <c r="AK59" s="915"/>
      <c r="AL59" s="918"/>
    </row>
    <row r="60" spans="1:38" ht="15.75" thickBot="1" x14ac:dyDescent="0.3">
      <c r="A60" s="554"/>
      <c r="B60" s="554"/>
      <c r="C60" s="555"/>
      <c r="D60" s="555"/>
      <c r="E60" s="555"/>
      <c r="F60" s="555"/>
      <c r="G60" s="555"/>
      <c r="H60" s="555"/>
      <c r="I60" s="555"/>
      <c r="J60" s="555"/>
      <c r="K60" s="555"/>
      <c r="L60" s="555"/>
      <c r="M60" s="555"/>
      <c r="N60" s="555"/>
      <c r="O60" s="555"/>
      <c r="P60" s="555"/>
      <c r="Q60" s="555"/>
      <c r="R60" s="555"/>
      <c r="S60" s="555"/>
      <c r="T60" s="555"/>
      <c r="U60" s="555"/>
      <c r="V60" s="555"/>
      <c r="W60" s="555"/>
      <c r="X60" s="555"/>
      <c r="Y60" s="555"/>
      <c r="Z60" s="555"/>
      <c r="AA60" s="555"/>
      <c r="AB60" s="555"/>
      <c r="AC60" s="555"/>
      <c r="AD60" s="555"/>
      <c r="AE60" s="555"/>
      <c r="AF60" s="555"/>
      <c r="AG60" s="555"/>
      <c r="AH60" s="555"/>
      <c r="AI60" s="555"/>
      <c r="AJ60" s="555"/>
      <c r="AK60" s="555"/>
      <c r="AL60" s="555"/>
    </row>
    <row r="61" spans="1:38" ht="16.5" thickBot="1" x14ac:dyDescent="0.3">
      <c r="A61" s="995" t="s">
        <v>1202</v>
      </c>
      <c r="B61" s="996"/>
      <c r="C61" s="996"/>
      <c r="D61" s="996"/>
      <c r="E61" s="996"/>
      <c r="F61" s="996"/>
      <c r="G61" s="996"/>
      <c r="H61" s="996"/>
      <c r="I61" s="996"/>
      <c r="J61" s="996"/>
      <c r="K61" s="996"/>
      <c r="L61" s="996"/>
      <c r="M61" s="996"/>
      <c r="N61" s="996"/>
      <c r="O61" s="996"/>
      <c r="P61" s="996"/>
      <c r="Q61" s="996"/>
      <c r="R61" s="996"/>
      <c r="S61" s="996"/>
      <c r="T61" s="996"/>
      <c r="U61" s="996"/>
      <c r="V61" s="996"/>
      <c r="W61" s="996"/>
      <c r="X61" s="996"/>
      <c r="Y61" s="996"/>
      <c r="Z61" s="996"/>
      <c r="AA61" s="996"/>
      <c r="AB61" s="996"/>
      <c r="AC61" s="996"/>
      <c r="AD61" s="996"/>
      <c r="AE61" s="996"/>
      <c r="AF61" s="996"/>
      <c r="AG61" s="996"/>
      <c r="AH61" s="996"/>
      <c r="AI61" s="996"/>
      <c r="AJ61" s="996"/>
      <c r="AK61" s="996"/>
      <c r="AL61" s="997"/>
    </row>
    <row r="62" spans="1:38" hidden="1" outlineLevel="1" x14ac:dyDescent="0.25">
      <c r="A62" s="993"/>
      <c r="B62" s="994"/>
      <c r="C62" s="892" t="s">
        <v>1133</v>
      </c>
      <c r="D62" s="893"/>
      <c r="E62" s="893"/>
      <c r="F62" s="893"/>
      <c r="G62" s="893"/>
      <c r="H62" s="893"/>
      <c r="I62" s="893"/>
      <c r="J62" s="893"/>
      <c r="K62" s="893"/>
      <c r="L62" s="893"/>
      <c r="M62" s="893"/>
      <c r="N62" s="896"/>
      <c r="O62" s="892" t="s">
        <v>1134</v>
      </c>
      <c r="P62" s="893"/>
      <c r="Q62" s="893"/>
      <c r="R62" s="893"/>
      <c r="S62" s="893"/>
      <c r="T62" s="893"/>
      <c r="U62" s="893"/>
      <c r="V62" s="893"/>
      <c r="W62" s="893"/>
      <c r="X62" s="893"/>
      <c r="Y62" s="893"/>
      <c r="Z62" s="894"/>
      <c r="AA62" s="895" t="s">
        <v>1135</v>
      </c>
      <c r="AB62" s="893"/>
      <c r="AC62" s="893"/>
      <c r="AD62" s="893"/>
      <c r="AE62" s="893"/>
      <c r="AF62" s="893"/>
      <c r="AG62" s="893"/>
      <c r="AH62" s="893"/>
      <c r="AI62" s="893"/>
      <c r="AJ62" s="893"/>
      <c r="AK62" s="893"/>
      <c r="AL62" s="894"/>
    </row>
    <row r="63" spans="1:38" hidden="1" outlineLevel="1" x14ac:dyDescent="0.25">
      <c r="A63" s="904"/>
      <c r="B63" s="905"/>
      <c r="C63" s="897" t="s">
        <v>1131</v>
      </c>
      <c r="D63" s="898"/>
      <c r="E63" s="898"/>
      <c r="F63" s="898"/>
      <c r="G63" s="898"/>
      <c r="H63" s="898"/>
      <c r="I63" s="898" t="s">
        <v>1132</v>
      </c>
      <c r="J63" s="898"/>
      <c r="K63" s="898"/>
      <c r="L63" s="898"/>
      <c r="M63" s="898"/>
      <c r="N63" s="901"/>
      <c r="O63" s="897" t="s">
        <v>1131</v>
      </c>
      <c r="P63" s="898"/>
      <c r="Q63" s="898"/>
      <c r="R63" s="898"/>
      <c r="S63" s="898"/>
      <c r="T63" s="898"/>
      <c r="U63" s="898" t="s">
        <v>1132</v>
      </c>
      <c r="V63" s="898"/>
      <c r="W63" s="898"/>
      <c r="X63" s="898"/>
      <c r="Y63" s="898"/>
      <c r="Z63" s="899"/>
      <c r="AA63" s="900" t="s">
        <v>1131</v>
      </c>
      <c r="AB63" s="898"/>
      <c r="AC63" s="898"/>
      <c r="AD63" s="898"/>
      <c r="AE63" s="898"/>
      <c r="AF63" s="898"/>
      <c r="AG63" s="898" t="s">
        <v>1132</v>
      </c>
      <c r="AH63" s="898"/>
      <c r="AI63" s="898"/>
      <c r="AJ63" s="898"/>
      <c r="AK63" s="898"/>
      <c r="AL63" s="899"/>
    </row>
    <row r="64" spans="1:38" ht="48.75" hidden="1" customHeight="1" outlineLevel="1" x14ac:dyDescent="0.25">
      <c r="A64" s="911" t="s">
        <v>37</v>
      </c>
      <c r="B64" s="912"/>
      <c r="C64" s="908" t="s">
        <v>1106</v>
      </c>
      <c r="D64" s="907"/>
      <c r="E64" s="907"/>
      <c r="F64" s="907"/>
      <c r="G64" s="907"/>
      <c r="H64" s="907"/>
      <c r="I64" s="907" t="s">
        <v>1155</v>
      </c>
      <c r="J64" s="907"/>
      <c r="K64" s="907"/>
      <c r="L64" s="907"/>
      <c r="M64" s="907"/>
      <c r="N64" s="910"/>
      <c r="O64" s="908" t="s">
        <v>1110</v>
      </c>
      <c r="P64" s="907"/>
      <c r="Q64" s="907"/>
      <c r="R64" s="907"/>
      <c r="S64" s="907"/>
      <c r="T64" s="907"/>
      <c r="U64" s="907" t="s">
        <v>1156</v>
      </c>
      <c r="V64" s="907"/>
      <c r="W64" s="907"/>
      <c r="X64" s="907"/>
      <c r="Y64" s="907"/>
      <c r="Z64" s="910"/>
      <c r="AA64" s="906" t="s">
        <v>1109</v>
      </c>
      <c r="AB64" s="907"/>
      <c r="AC64" s="907"/>
      <c r="AD64" s="907"/>
      <c r="AE64" s="907"/>
      <c r="AF64" s="907"/>
      <c r="AG64" s="907" t="s">
        <v>1157</v>
      </c>
      <c r="AH64" s="907"/>
      <c r="AI64" s="907"/>
      <c r="AJ64" s="907"/>
      <c r="AK64" s="907"/>
      <c r="AL64" s="910"/>
    </row>
    <row r="65" spans="1:38" ht="185.25" hidden="1" customHeight="1" outlineLevel="1" x14ac:dyDescent="0.25">
      <c r="A65" s="911" t="s">
        <v>1171</v>
      </c>
      <c r="B65" s="912"/>
      <c r="C65" s="908" t="s">
        <v>1136</v>
      </c>
      <c r="D65" s="907"/>
      <c r="E65" s="907"/>
      <c r="F65" s="907"/>
      <c r="G65" s="907"/>
      <c r="H65" s="907"/>
      <c r="I65" s="907" t="s">
        <v>1150</v>
      </c>
      <c r="J65" s="907"/>
      <c r="K65" s="907"/>
      <c r="L65" s="907"/>
      <c r="M65" s="907"/>
      <c r="N65" s="909"/>
      <c r="O65" s="908" t="s">
        <v>1111</v>
      </c>
      <c r="P65" s="907"/>
      <c r="Q65" s="907"/>
      <c r="R65" s="907"/>
      <c r="S65" s="907"/>
      <c r="T65" s="907"/>
      <c r="U65" s="907" t="s">
        <v>1152</v>
      </c>
      <c r="V65" s="907"/>
      <c r="W65" s="907"/>
      <c r="X65" s="907"/>
      <c r="Y65" s="907"/>
      <c r="Z65" s="910"/>
      <c r="AA65" s="906" t="s">
        <v>1123</v>
      </c>
      <c r="AB65" s="907"/>
      <c r="AC65" s="907"/>
      <c r="AD65" s="907"/>
      <c r="AE65" s="907"/>
      <c r="AF65" s="907"/>
      <c r="AG65" s="907" t="s">
        <v>1153</v>
      </c>
      <c r="AH65" s="907"/>
      <c r="AI65" s="907"/>
      <c r="AJ65" s="907"/>
      <c r="AK65" s="907"/>
      <c r="AL65" s="910"/>
    </row>
    <row r="66" spans="1:38" ht="35.25" hidden="1" customHeight="1" outlineLevel="1" x14ac:dyDescent="0.25">
      <c r="A66" s="911" t="s">
        <v>39</v>
      </c>
      <c r="B66" s="912"/>
      <c r="C66" s="908" t="s">
        <v>1137</v>
      </c>
      <c r="D66" s="907"/>
      <c r="E66" s="907"/>
      <c r="F66" s="907"/>
      <c r="G66" s="907"/>
      <c r="H66" s="907"/>
      <c r="I66" s="907" t="s">
        <v>1151</v>
      </c>
      <c r="J66" s="907"/>
      <c r="K66" s="907"/>
      <c r="L66" s="907"/>
      <c r="M66" s="907"/>
      <c r="N66" s="909"/>
      <c r="O66" s="908" t="s">
        <v>1112</v>
      </c>
      <c r="P66" s="907"/>
      <c r="Q66" s="907"/>
      <c r="R66" s="907"/>
      <c r="S66" s="907"/>
      <c r="T66" s="907"/>
      <c r="U66" s="907" t="s">
        <v>1139</v>
      </c>
      <c r="V66" s="907"/>
      <c r="W66" s="907"/>
      <c r="X66" s="907"/>
      <c r="Y66" s="907"/>
      <c r="Z66" s="910"/>
      <c r="AA66" s="906" t="s">
        <v>1144</v>
      </c>
      <c r="AB66" s="907"/>
      <c r="AC66" s="907"/>
      <c r="AD66" s="907"/>
      <c r="AE66" s="907"/>
      <c r="AF66" s="907"/>
      <c r="AG66" s="907" t="s">
        <v>1139</v>
      </c>
      <c r="AH66" s="907"/>
      <c r="AI66" s="907"/>
      <c r="AJ66" s="907"/>
      <c r="AK66" s="907"/>
      <c r="AL66" s="910"/>
    </row>
    <row r="67" spans="1:38" ht="51.75" hidden="1" customHeight="1" outlineLevel="1" x14ac:dyDescent="0.25">
      <c r="A67" s="911" t="s">
        <v>38</v>
      </c>
      <c r="B67" s="912"/>
      <c r="C67" s="908" t="s">
        <v>1128</v>
      </c>
      <c r="D67" s="907"/>
      <c r="E67" s="907"/>
      <c r="F67" s="907"/>
      <c r="G67" s="907"/>
      <c r="H67" s="907"/>
      <c r="I67" s="907" t="s">
        <v>1091</v>
      </c>
      <c r="J67" s="907"/>
      <c r="K67" s="907"/>
      <c r="L67" s="907"/>
      <c r="M67" s="907"/>
      <c r="N67" s="909"/>
      <c r="O67" s="908" t="s">
        <v>1129</v>
      </c>
      <c r="P67" s="907"/>
      <c r="Q67" s="907"/>
      <c r="R67" s="907"/>
      <c r="S67" s="907"/>
      <c r="T67" s="907"/>
      <c r="U67" s="907" t="s">
        <v>1092</v>
      </c>
      <c r="V67" s="907"/>
      <c r="W67" s="907"/>
      <c r="X67" s="907"/>
      <c r="Y67" s="907"/>
      <c r="Z67" s="910"/>
      <c r="AA67" s="906" t="s">
        <v>1130</v>
      </c>
      <c r="AB67" s="907"/>
      <c r="AC67" s="907"/>
      <c r="AD67" s="907"/>
      <c r="AE67" s="907"/>
      <c r="AF67" s="907"/>
      <c r="AG67" s="907" t="s">
        <v>1093</v>
      </c>
      <c r="AH67" s="907"/>
      <c r="AI67" s="907"/>
      <c r="AJ67" s="907"/>
      <c r="AK67" s="907"/>
      <c r="AL67" s="910"/>
    </row>
    <row r="68" spans="1:38" ht="50.25" hidden="1" customHeight="1" outlineLevel="1" x14ac:dyDescent="0.25">
      <c r="A68" s="911" t="s">
        <v>745</v>
      </c>
      <c r="B68" s="912"/>
      <c r="C68" s="908" t="s">
        <v>1105</v>
      </c>
      <c r="D68" s="907"/>
      <c r="E68" s="907"/>
      <c r="F68" s="907"/>
      <c r="G68" s="907"/>
      <c r="H68" s="907"/>
      <c r="I68" s="907" t="s">
        <v>1094</v>
      </c>
      <c r="J68" s="907"/>
      <c r="K68" s="907"/>
      <c r="L68" s="907"/>
      <c r="M68" s="907"/>
      <c r="N68" s="909"/>
      <c r="O68" s="908" t="s">
        <v>1107</v>
      </c>
      <c r="P68" s="907"/>
      <c r="Q68" s="907"/>
      <c r="R68" s="907"/>
      <c r="S68" s="907"/>
      <c r="T68" s="907"/>
      <c r="U68" s="907" t="s">
        <v>1095</v>
      </c>
      <c r="V68" s="907"/>
      <c r="W68" s="907"/>
      <c r="X68" s="907"/>
      <c r="Y68" s="907"/>
      <c r="Z68" s="910"/>
      <c r="AA68" s="906" t="s">
        <v>1107</v>
      </c>
      <c r="AB68" s="907"/>
      <c r="AC68" s="907"/>
      <c r="AD68" s="907"/>
      <c r="AE68" s="907"/>
      <c r="AF68" s="907"/>
      <c r="AG68" s="907" t="s">
        <v>1154</v>
      </c>
      <c r="AH68" s="907"/>
      <c r="AI68" s="907"/>
      <c r="AJ68" s="907"/>
      <c r="AK68" s="907"/>
      <c r="AL68" s="910"/>
    </row>
    <row r="69" spans="1:38" ht="65.25" hidden="1" customHeight="1" outlineLevel="1" x14ac:dyDescent="0.25">
      <c r="A69" s="920" t="s">
        <v>56</v>
      </c>
      <c r="B69" s="921"/>
      <c r="C69" s="908" t="s">
        <v>1138</v>
      </c>
      <c r="D69" s="907"/>
      <c r="E69" s="907"/>
      <c r="F69" s="907"/>
      <c r="G69" s="907"/>
      <c r="H69" s="907"/>
      <c r="I69" s="907"/>
      <c r="J69" s="907"/>
      <c r="K69" s="907"/>
      <c r="L69" s="907"/>
      <c r="M69" s="907"/>
      <c r="N69" s="909"/>
      <c r="O69" s="908" t="s">
        <v>1108</v>
      </c>
      <c r="P69" s="907"/>
      <c r="Q69" s="907"/>
      <c r="R69" s="907"/>
      <c r="S69" s="907"/>
      <c r="T69" s="907"/>
      <c r="U69" s="907" t="s">
        <v>1096</v>
      </c>
      <c r="V69" s="907"/>
      <c r="W69" s="907"/>
      <c r="X69" s="907"/>
      <c r="Y69" s="907"/>
      <c r="Z69" s="910"/>
      <c r="AA69" s="906" t="s">
        <v>1108</v>
      </c>
      <c r="AB69" s="907"/>
      <c r="AC69" s="907"/>
      <c r="AD69" s="907"/>
      <c r="AE69" s="907"/>
      <c r="AF69" s="907"/>
      <c r="AG69" s="907" t="s">
        <v>1097</v>
      </c>
      <c r="AH69" s="907"/>
      <c r="AI69" s="907"/>
      <c r="AJ69" s="907"/>
      <c r="AK69" s="907"/>
      <c r="AL69" s="910"/>
    </row>
    <row r="70" spans="1:38" ht="23.25" hidden="1" customHeight="1" outlineLevel="1" thickBot="1" x14ac:dyDescent="0.3">
      <c r="A70" s="548" t="s">
        <v>113</v>
      </c>
      <c r="B70" s="547"/>
      <c r="C70" s="919" t="s">
        <v>763</v>
      </c>
      <c r="D70" s="915"/>
      <c r="E70" s="915"/>
      <c r="F70" s="915"/>
      <c r="G70" s="915"/>
      <c r="H70" s="915"/>
      <c r="I70" s="915" t="s">
        <v>1098</v>
      </c>
      <c r="J70" s="915"/>
      <c r="K70" s="915"/>
      <c r="L70" s="915"/>
      <c r="M70" s="915"/>
      <c r="N70" s="916"/>
      <c r="O70" s="919" t="s">
        <v>763</v>
      </c>
      <c r="P70" s="915"/>
      <c r="Q70" s="915"/>
      <c r="R70" s="915"/>
      <c r="S70" s="915"/>
      <c r="T70" s="915"/>
      <c r="U70" s="915" t="s">
        <v>1098</v>
      </c>
      <c r="V70" s="915"/>
      <c r="W70" s="915"/>
      <c r="X70" s="915"/>
      <c r="Y70" s="915"/>
      <c r="Z70" s="918"/>
      <c r="AA70" s="917" t="s">
        <v>763</v>
      </c>
      <c r="AB70" s="915"/>
      <c r="AC70" s="915"/>
      <c r="AD70" s="915"/>
      <c r="AE70" s="915"/>
      <c r="AF70" s="915"/>
      <c r="AG70" s="915" t="s">
        <v>1098</v>
      </c>
      <c r="AH70" s="915"/>
      <c r="AI70" s="915"/>
      <c r="AJ70" s="915"/>
      <c r="AK70" s="915"/>
      <c r="AL70" s="918"/>
    </row>
    <row r="71" spans="1:38" ht="15.75" collapsed="1" thickBot="1" x14ac:dyDescent="0.3"/>
    <row r="72" spans="1:38" ht="16.5" thickBot="1" x14ac:dyDescent="0.3">
      <c r="A72" s="990" t="s">
        <v>1203</v>
      </c>
      <c r="B72" s="991"/>
      <c r="C72" s="991"/>
      <c r="D72" s="991"/>
      <c r="E72" s="991"/>
      <c r="F72" s="991"/>
      <c r="G72" s="991"/>
      <c r="H72" s="991"/>
      <c r="I72" s="991"/>
      <c r="J72" s="991"/>
      <c r="K72" s="991"/>
      <c r="L72" s="991"/>
      <c r="M72" s="991"/>
      <c r="N72" s="991"/>
      <c r="O72" s="991"/>
      <c r="P72" s="991"/>
      <c r="Q72" s="991"/>
      <c r="R72" s="991"/>
      <c r="S72" s="991"/>
      <c r="T72" s="991"/>
      <c r="U72" s="991"/>
      <c r="V72" s="991"/>
      <c r="W72" s="991"/>
      <c r="X72" s="991"/>
      <c r="Y72" s="991"/>
      <c r="Z72" s="991"/>
      <c r="AA72" s="991"/>
      <c r="AB72" s="991"/>
      <c r="AC72" s="991"/>
      <c r="AD72" s="991"/>
      <c r="AE72" s="991"/>
      <c r="AF72" s="991"/>
      <c r="AG72" s="991"/>
      <c r="AH72" s="991"/>
      <c r="AI72" s="991"/>
      <c r="AJ72" s="991"/>
      <c r="AK72" s="991"/>
      <c r="AL72" s="992"/>
    </row>
    <row r="73" spans="1:38" hidden="1" outlineLevel="1" x14ac:dyDescent="0.25">
      <c r="A73" s="993"/>
      <c r="B73" s="994"/>
      <c r="C73" s="892" t="s">
        <v>1133</v>
      </c>
      <c r="D73" s="893"/>
      <c r="E73" s="893"/>
      <c r="F73" s="893"/>
      <c r="G73" s="893"/>
      <c r="H73" s="893"/>
      <c r="I73" s="893"/>
      <c r="J73" s="893"/>
      <c r="K73" s="893"/>
      <c r="L73" s="893"/>
      <c r="M73" s="893"/>
      <c r="N73" s="896"/>
      <c r="O73" s="892" t="s">
        <v>1134</v>
      </c>
      <c r="P73" s="893"/>
      <c r="Q73" s="893"/>
      <c r="R73" s="893"/>
      <c r="S73" s="893"/>
      <c r="T73" s="893"/>
      <c r="U73" s="893"/>
      <c r="V73" s="893"/>
      <c r="W73" s="893"/>
      <c r="X73" s="893"/>
      <c r="Y73" s="893"/>
      <c r="Z73" s="894"/>
      <c r="AA73" s="895" t="s">
        <v>1135</v>
      </c>
      <c r="AB73" s="893"/>
      <c r="AC73" s="893"/>
      <c r="AD73" s="893"/>
      <c r="AE73" s="893"/>
      <c r="AF73" s="893"/>
      <c r="AG73" s="893"/>
      <c r="AH73" s="893"/>
      <c r="AI73" s="893"/>
      <c r="AJ73" s="893"/>
      <c r="AK73" s="893"/>
      <c r="AL73" s="894"/>
    </row>
    <row r="74" spans="1:38" hidden="1" outlineLevel="1" x14ac:dyDescent="0.25">
      <c r="A74" s="904"/>
      <c r="B74" s="905"/>
      <c r="C74" s="897" t="s">
        <v>1131</v>
      </c>
      <c r="D74" s="898"/>
      <c r="E74" s="898"/>
      <c r="F74" s="898"/>
      <c r="G74" s="898"/>
      <c r="H74" s="898"/>
      <c r="I74" s="898" t="s">
        <v>1132</v>
      </c>
      <c r="J74" s="898"/>
      <c r="K74" s="898"/>
      <c r="L74" s="898"/>
      <c r="M74" s="898"/>
      <c r="N74" s="901"/>
      <c r="O74" s="897" t="s">
        <v>1131</v>
      </c>
      <c r="P74" s="898"/>
      <c r="Q74" s="898"/>
      <c r="R74" s="898"/>
      <c r="S74" s="898"/>
      <c r="T74" s="898"/>
      <c r="U74" s="898" t="s">
        <v>1132</v>
      </c>
      <c r="V74" s="898"/>
      <c r="W74" s="898"/>
      <c r="X74" s="898"/>
      <c r="Y74" s="898"/>
      <c r="Z74" s="899"/>
      <c r="AA74" s="900" t="s">
        <v>1131</v>
      </c>
      <c r="AB74" s="898"/>
      <c r="AC74" s="898"/>
      <c r="AD74" s="898"/>
      <c r="AE74" s="898"/>
      <c r="AF74" s="898"/>
      <c r="AG74" s="898" t="s">
        <v>1132</v>
      </c>
      <c r="AH74" s="898"/>
      <c r="AI74" s="898"/>
      <c r="AJ74" s="898"/>
      <c r="AK74" s="898"/>
      <c r="AL74" s="899"/>
    </row>
    <row r="75" spans="1:38" ht="51" hidden="1" customHeight="1" outlineLevel="1" x14ac:dyDescent="0.25">
      <c r="A75" s="911" t="s">
        <v>37</v>
      </c>
      <c r="B75" s="912"/>
      <c r="C75" s="908" t="s">
        <v>1106</v>
      </c>
      <c r="D75" s="907"/>
      <c r="E75" s="907"/>
      <c r="F75" s="907"/>
      <c r="G75" s="907"/>
      <c r="H75" s="907"/>
      <c r="I75" s="907" t="s">
        <v>1099</v>
      </c>
      <c r="J75" s="907"/>
      <c r="K75" s="907"/>
      <c r="L75" s="907"/>
      <c r="M75" s="907"/>
      <c r="N75" s="909"/>
      <c r="O75" s="908" t="s">
        <v>1110</v>
      </c>
      <c r="P75" s="907"/>
      <c r="Q75" s="907"/>
      <c r="R75" s="907"/>
      <c r="S75" s="907"/>
      <c r="T75" s="907"/>
      <c r="U75" s="907" t="s">
        <v>1124</v>
      </c>
      <c r="V75" s="907"/>
      <c r="W75" s="907"/>
      <c r="X75" s="907"/>
      <c r="Y75" s="907"/>
      <c r="Z75" s="910"/>
      <c r="AA75" s="906" t="s">
        <v>1109</v>
      </c>
      <c r="AB75" s="907"/>
      <c r="AC75" s="907"/>
      <c r="AD75" s="907"/>
      <c r="AE75" s="907"/>
      <c r="AF75" s="907"/>
      <c r="AG75" s="907" t="s">
        <v>1125</v>
      </c>
      <c r="AH75" s="907"/>
      <c r="AI75" s="907"/>
      <c r="AJ75" s="907"/>
      <c r="AK75" s="907"/>
      <c r="AL75" s="910"/>
    </row>
    <row r="76" spans="1:38" ht="199.5" hidden="1" customHeight="1" outlineLevel="1" x14ac:dyDescent="0.25">
      <c r="A76" s="911" t="s">
        <v>1171</v>
      </c>
      <c r="B76" s="912"/>
      <c r="C76" s="908" t="s">
        <v>1136</v>
      </c>
      <c r="D76" s="907"/>
      <c r="E76" s="907"/>
      <c r="F76" s="907"/>
      <c r="G76" s="907"/>
      <c r="H76" s="907"/>
      <c r="I76" s="907" t="s">
        <v>1159</v>
      </c>
      <c r="J76" s="907"/>
      <c r="K76" s="907"/>
      <c r="L76" s="907"/>
      <c r="M76" s="907"/>
      <c r="N76" s="909"/>
      <c r="O76" s="908" t="s">
        <v>1111</v>
      </c>
      <c r="P76" s="907"/>
      <c r="Q76" s="907"/>
      <c r="R76" s="907"/>
      <c r="S76" s="907"/>
      <c r="T76" s="907"/>
      <c r="U76" s="907" t="s">
        <v>1158</v>
      </c>
      <c r="V76" s="907"/>
      <c r="W76" s="907"/>
      <c r="X76" s="907"/>
      <c r="Y76" s="907"/>
      <c r="Z76" s="910"/>
      <c r="AA76" s="906" t="s">
        <v>1123</v>
      </c>
      <c r="AB76" s="907"/>
      <c r="AC76" s="907"/>
      <c r="AD76" s="907"/>
      <c r="AE76" s="907"/>
      <c r="AF76" s="907"/>
      <c r="AG76" s="907" t="s">
        <v>1160</v>
      </c>
      <c r="AH76" s="907"/>
      <c r="AI76" s="907"/>
      <c r="AJ76" s="907"/>
      <c r="AK76" s="907"/>
      <c r="AL76" s="910"/>
    </row>
    <row r="77" spans="1:38" ht="38.25" hidden="1" customHeight="1" outlineLevel="1" x14ac:dyDescent="0.25">
      <c r="A77" s="911" t="s">
        <v>39</v>
      </c>
      <c r="B77" s="912"/>
      <c r="C77" s="908" t="s">
        <v>1137</v>
      </c>
      <c r="D77" s="907"/>
      <c r="E77" s="907"/>
      <c r="F77" s="907"/>
      <c r="G77" s="907"/>
      <c r="H77" s="907"/>
      <c r="I77" s="907" t="s">
        <v>1139</v>
      </c>
      <c r="J77" s="907"/>
      <c r="K77" s="907"/>
      <c r="L77" s="907"/>
      <c r="M77" s="907"/>
      <c r="N77" s="909"/>
      <c r="O77" s="908" t="s">
        <v>1112</v>
      </c>
      <c r="P77" s="907"/>
      <c r="Q77" s="907"/>
      <c r="R77" s="907"/>
      <c r="S77" s="907"/>
      <c r="T77" s="907"/>
      <c r="U77" s="907" t="s">
        <v>1161</v>
      </c>
      <c r="V77" s="907"/>
      <c r="W77" s="907"/>
      <c r="X77" s="907"/>
      <c r="Y77" s="907"/>
      <c r="Z77" s="910"/>
      <c r="AA77" s="906" t="s">
        <v>1144</v>
      </c>
      <c r="AB77" s="907"/>
      <c r="AC77" s="907"/>
      <c r="AD77" s="907"/>
      <c r="AE77" s="907"/>
      <c r="AF77" s="907"/>
      <c r="AG77" s="907" t="s">
        <v>1161</v>
      </c>
      <c r="AH77" s="907"/>
      <c r="AI77" s="907"/>
      <c r="AJ77" s="907"/>
      <c r="AK77" s="907"/>
      <c r="AL77" s="910"/>
    </row>
    <row r="78" spans="1:38" ht="77.25" hidden="1" customHeight="1" outlineLevel="1" x14ac:dyDescent="0.25">
      <c r="A78" s="911" t="s">
        <v>38</v>
      </c>
      <c r="B78" s="912"/>
      <c r="C78" s="908" t="s">
        <v>1128</v>
      </c>
      <c r="D78" s="907"/>
      <c r="E78" s="907"/>
      <c r="F78" s="907"/>
      <c r="G78" s="907"/>
      <c r="H78" s="907"/>
      <c r="I78" s="907" t="s">
        <v>1162</v>
      </c>
      <c r="J78" s="907"/>
      <c r="K78" s="907"/>
      <c r="L78" s="907"/>
      <c r="M78" s="907"/>
      <c r="N78" s="909"/>
      <c r="O78" s="908" t="s">
        <v>1129</v>
      </c>
      <c r="P78" s="907"/>
      <c r="Q78" s="907"/>
      <c r="R78" s="907"/>
      <c r="S78" s="907"/>
      <c r="T78" s="907"/>
      <c r="U78" s="907" t="s">
        <v>1163</v>
      </c>
      <c r="V78" s="907"/>
      <c r="W78" s="907"/>
      <c r="X78" s="907"/>
      <c r="Y78" s="907"/>
      <c r="Z78" s="910"/>
      <c r="AA78" s="906" t="s">
        <v>1130</v>
      </c>
      <c r="AB78" s="907"/>
      <c r="AC78" s="907"/>
      <c r="AD78" s="907"/>
      <c r="AE78" s="907"/>
      <c r="AF78" s="907"/>
      <c r="AG78" s="907" t="s">
        <v>1126</v>
      </c>
      <c r="AH78" s="907"/>
      <c r="AI78" s="907"/>
      <c r="AJ78" s="907"/>
      <c r="AK78" s="907"/>
      <c r="AL78" s="910"/>
    </row>
    <row r="79" spans="1:38" ht="69.75" hidden="1" customHeight="1" outlineLevel="1" x14ac:dyDescent="0.25">
      <c r="A79" s="911" t="s">
        <v>745</v>
      </c>
      <c r="B79" s="912"/>
      <c r="C79" s="908" t="s">
        <v>1105</v>
      </c>
      <c r="D79" s="907"/>
      <c r="E79" s="907"/>
      <c r="F79" s="907"/>
      <c r="G79" s="907"/>
      <c r="H79" s="907"/>
      <c r="I79" s="909" t="s">
        <v>1100</v>
      </c>
      <c r="J79" s="988"/>
      <c r="K79" s="988"/>
      <c r="L79" s="988"/>
      <c r="M79" s="988"/>
      <c r="N79" s="988"/>
      <c r="O79" s="908" t="s">
        <v>1107</v>
      </c>
      <c r="P79" s="907"/>
      <c r="Q79" s="907"/>
      <c r="R79" s="907"/>
      <c r="S79" s="907"/>
      <c r="T79" s="907"/>
      <c r="U79" s="909" t="s">
        <v>1101</v>
      </c>
      <c r="V79" s="988"/>
      <c r="W79" s="988"/>
      <c r="X79" s="988"/>
      <c r="Y79" s="988"/>
      <c r="Z79" s="989"/>
      <c r="AA79" s="906" t="s">
        <v>1107</v>
      </c>
      <c r="AB79" s="907"/>
      <c r="AC79" s="907"/>
      <c r="AD79" s="907"/>
      <c r="AE79" s="907"/>
      <c r="AF79" s="907"/>
      <c r="AG79" s="909" t="s">
        <v>1164</v>
      </c>
      <c r="AH79" s="988"/>
      <c r="AI79" s="988"/>
      <c r="AJ79" s="988"/>
      <c r="AK79" s="988"/>
      <c r="AL79" s="989"/>
    </row>
    <row r="80" spans="1:38" ht="62.25" hidden="1" customHeight="1" outlineLevel="1" x14ac:dyDescent="0.25">
      <c r="A80" s="920" t="s">
        <v>56</v>
      </c>
      <c r="B80" s="921"/>
      <c r="C80" s="908" t="s">
        <v>1138</v>
      </c>
      <c r="D80" s="907"/>
      <c r="E80" s="907"/>
      <c r="F80" s="907"/>
      <c r="G80" s="907"/>
      <c r="H80" s="907"/>
      <c r="I80" s="907" t="s">
        <v>1102</v>
      </c>
      <c r="J80" s="907"/>
      <c r="K80" s="907"/>
      <c r="L80" s="907"/>
      <c r="M80" s="907"/>
      <c r="N80" s="909"/>
      <c r="O80" s="908" t="s">
        <v>1108</v>
      </c>
      <c r="P80" s="907"/>
      <c r="Q80" s="907"/>
      <c r="R80" s="907"/>
      <c r="S80" s="907"/>
      <c r="T80" s="907"/>
      <c r="U80" s="907" t="s">
        <v>1103</v>
      </c>
      <c r="V80" s="907"/>
      <c r="W80" s="907"/>
      <c r="X80" s="907"/>
      <c r="Y80" s="907"/>
      <c r="Z80" s="910"/>
      <c r="AA80" s="906" t="s">
        <v>1108</v>
      </c>
      <c r="AB80" s="907"/>
      <c r="AC80" s="907"/>
      <c r="AD80" s="907"/>
      <c r="AE80" s="907"/>
      <c r="AF80" s="907"/>
      <c r="AG80" s="907" t="s">
        <v>1104</v>
      </c>
      <c r="AH80" s="907"/>
      <c r="AI80" s="907"/>
      <c r="AJ80" s="907"/>
      <c r="AK80" s="907"/>
      <c r="AL80" s="910"/>
    </row>
    <row r="81" spans="1:38" ht="24.75" hidden="1" customHeight="1" outlineLevel="1" thickBot="1" x14ac:dyDescent="0.3">
      <c r="A81" s="548" t="s">
        <v>113</v>
      </c>
      <c r="B81" s="547"/>
      <c r="C81" s="919" t="s">
        <v>763</v>
      </c>
      <c r="D81" s="915"/>
      <c r="E81" s="915"/>
      <c r="F81" s="915"/>
      <c r="G81" s="915"/>
      <c r="H81" s="915"/>
      <c r="I81" s="915" t="s">
        <v>763</v>
      </c>
      <c r="J81" s="915"/>
      <c r="K81" s="915"/>
      <c r="L81" s="915"/>
      <c r="M81" s="915"/>
      <c r="N81" s="916"/>
      <c r="O81" s="919" t="s">
        <v>763</v>
      </c>
      <c r="P81" s="915"/>
      <c r="Q81" s="915"/>
      <c r="R81" s="915"/>
      <c r="S81" s="915"/>
      <c r="T81" s="915"/>
      <c r="U81" s="915" t="s">
        <v>763</v>
      </c>
      <c r="V81" s="915"/>
      <c r="W81" s="915"/>
      <c r="X81" s="915"/>
      <c r="Y81" s="915"/>
      <c r="Z81" s="918"/>
      <c r="AA81" s="917" t="s">
        <v>763</v>
      </c>
      <c r="AB81" s="915"/>
      <c r="AC81" s="915"/>
      <c r="AD81" s="915"/>
      <c r="AE81" s="915"/>
      <c r="AF81" s="915"/>
      <c r="AG81" s="915" t="s">
        <v>763</v>
      </c>
      <c r="AH81" s="915"/>
      <c r="AI81" s="915"/>
      <c r="AJ81" s="915"/>
      <c r="AK81" s="915"/>
      <c r="AL81" s="918"/>
    </row>
    <row r="82" spans="1:38" collapsed="1" x14ac:dyDescent="0.25"/>
    <row r="83" spans="1:38" ht="15.75" thickBot="1" x14ac:dyDescent="0.3"/>
    <row r="84" spans="1:38" ht="16.5" thickBot="1" x14ac:dyDescent="0.3">
      <c r="A84" s="980" t="s">
        <v>734</v>
      </c>
      <c r="B84" s="981"/>
      <c r="C84" s="981"/>
      <c r="D84" s="981"/>
      <c r="E84" s="981"/>
      <c r="F84" s="981"/>
      <c r="G84" s="981"/>
      <c r="H84" s="981"/>
      <c r="I84" s="981"/>
      <c r="J84" s="981"/>
      <c r="K84" s="981"/>
      <c r="L84" s="981"/>
      <c r="M84" s="981"/>
      <c r="N84" s="981"/>
      <c r="O84" s="981"/>
      <c r="P84" s="981"/>
      <c r="Q84" s="981"/>
      <c r="R84" s="981"/>
      <c r="S84" s="981"/>
      <c r="T84" s="981"/>
      <c r="U84" s="981"/>
      <c r="V84" s="981"/>
      <c r="W84" s="981"/>
      <c r="X84" s="981"/>
      <c r="Y84" s="981"/>
      <c r="Z84" s="981"/>
      <c r="AA84" s="981"/>
      <c r="AB84" s="981"/>
      <c r="AC84" s="981"/>
      <c r="AD84" s="981"/>
      <c r="AE84" s="981"/>
      <c r="AF84" s="981"/>
      <c r="AG84" s="981"/>
      <c r="AH84" s="981"/>
      <c r="AI84" s="981"/>
      <c r="AJ84" s="981"/>
      <c r="AK84" s="981"/>
      <c r="AL84" s="982"/>
    </row>
    <row r="85" spans="1:38" ht="15.75" hidden="1" outlineLevel="1" x14ac:dyDescent="0.25">
      <c r="A85" s="983"/>
      <c r="B85" s="984"/>
      <c r="C85" s="985" t="s">
        <v>735</v>
      </c>
      <c r="D85" s="986"/>
      <c r="E85" s="986"/>
      <c r="F85" s="986"/>
      <c r="G85" s="986"/>
      <c r="H85" s="986"/>
      <c r="I85" s="986"/>
      <c r="J85" s="986"/>
      <c r="K85" s="986"/>
      <c r="L85" s="986"/>
      <c r="M85" s="986"/>
      <c r="N85" s="987"/>
      <c r="O85" s="986" t="s">
        <v>736</v>
      </c>
      <c r="P85" s="986"/>
      <c r="Q85" s="986"/>
      <c r="R85" s="986"/>
      <c r="S85" s="986"/>
      <c r="T85" s="986"/>
      <c r="U85" s="986"/>
      <c r="V85" s="986"/>
      <c r="W85" s="986"/>
      <c r="X85" s="986"/>
      <c r="Y85" s="986"/>
      <c r="Z85" s="986"/>
      <c r="AA85" s="985" t="s">
        <v>1005</v>
      </c>
      <c r="AB85" s="986"/>
      <c r="AC85" s="986"/>
      <c r="AD85" s="986"/>
      <c r="AE85" s="986"/>
      <c r="AF85" s="986"/>
      <c r="AG85" s="986"/>
      <c r="AH85" s="986"/>
      <c r="AI85" s="986"/>
      <c r="AJ85" s="986"/>
      <c r="AK85" s="986"/>
      <c r="AL85" s="987"/>
    </row>
    <row r="86" spans="1:38" ht="38.25" hidden="1" customHeight="1" outlineLevel="1" x14ac:dyDescent="0.25">
      <c r="A86" s="975" t="s">
        <v>737</v>
      </c>
      <c r="B86" s="976"/>
      <c r="C86" s="967"/>
      <c r="D86" s="923"/>
      <c r="E86" s="923"/>
      <c r="F86" s="923"/>
      <c r="G86" s="923"/>
      <c r="H86" s="923"/>
      <c r="I86" s="923"/>
      <c r="J86" s="923"/>
      <c r="K86" s="923"/>
      <c r="L86" s="923"/>
      <c r="M86" s="923"/>
      <c r="N86" s="925"/>
      <c r="O86" s="923"/>
      <c r="P86" s="923"/>
      <c r="Q86" s="923"/>
      <c r="R86" s="923"/>
      <c r="S86" s="923"/>
      <c r="T86" s="923"/>
      <c r="U86" s="923"/>
      <c r="V86" s="923"/>
      <c r="W86" s="923"/>
      <c r="X86" s="923"/>
      <c r="Y86" s="923"/>
      <c r="Z86" s="923"/>
      <c r="AA86" s="967"/>
      <c r="AB86" s="923"/>
      <c r="AC86" s="923"/>
      <c r="AD86" s="923"/>
      <c r="AE86" s="923"/>
      <c r="AF86" s="923"/>
      <c r="AG86" s="923"/>
      <c r="AH86" s="923"/>
      <c r="AI86" s="923"/>
      <c r="AJ86" s="923"/>
      <c r="AK86" s="923"/>
      <c r="AL86" s="925"/>
    </row>
    <row r="87" spans="1:38" ht="38.25" hidden="1" customHeight="1" outlineLevel="1" x14ac:dyDescent="0.25">
      <c r="A87" s="975" t="s">
        <v>738</v>
      </c>
      <c r="B87" s="976"/>
      <c r="C87" s="967"/>
      <c r="D87" s="923"/>
      <c r="E87" s="923"/>
      <c r="F87" s="923"/>
      <c r="G87" s="923"/>
      <c r="H87" s="923"/>
      <c r="I87" s="923"/>
      <c r="J87" s="923"/>
      <c r="K87" s="923"/>
      <c r="L87" s="923"/>
      <c r="M87" s="923"/>
      <c r="N87" s="925"/>
      <c r="O87" s="977" t="s">
        <v>1118</v>
      </c>
      <c r="P87" s="977"/>
      <c r="Q87" s="977"/>
      <c r="R87" s="977"/>
      <c r="S87" s="977"/>
      <c r="T87" s="977"/>
      <c r="U87" s="977"/>
      <c r="V87" s="977"/>
      <c r="W87" s="977"/>
      <c r="X87" s="977"/>
      <c r="Y87" s="977"/>
      <c r="Z87" s="977"/>
      <c r="AA87" s="978" t="s">
        <v>1113</v>
      </c>
      <c r="AB87" s="977"/>
      <c r="AC87" s="977"/>
      <c r="AD87" s="977"/>
      <c r="AE87" s="977"/>
      <c r="AF87" s="977"/>
      <c r="AG87" s="977"/>
      <c r="AH87" s="977"/>
      <c r="AI87" s="977"/>
      <c r="AJ87" s="977"/>
      <c r="AK87" s="977"/>
      <c r="AL87" s="979"/>
    </row>
    <row r="88" spans="1:38" hidden="1" outlineLevel="1" x14ac:dyDescent="0.25">
      <c r="A88" s="975" t="s">
        <v>52</v>
      </c>
      <c r="B88" s="976"/>
      <c r="C88" s="967"/>
      <c r="D88" s="923"/>
      <c r="E88" s="923"/>
      <c r="F88" s="923"/>
      <c r="G88" s="923"/>
      <c r="H88" s="923"/>
      <c r="I88" s="923"/>
      <c r="J88" s="923"/>
      <c r="K88" s="923"/>
      <c r="L88" s="923"/>
      <c r="M88" s="923"/>
      <c r="N88" s="925"/>
      <c r="O88" s="924" t="s">
        <v>1119</v>
      </c>
      <c r="P88" s="947"/>
      <c r="Q88" s="947"/>
      <c r="R88" s="947"/>
      <c r="S88" s="947"/>
      <c r="T88" s="947"/>
      <c r="U88" s="947"/>
      <c r="V88" s="947"/>
      <c r="W88" s="947"/>
      <c r="X88" s="947"/>
      <c r="Y88" s="947"/>
      <c r="Z88" s="922"/>
      <c r="AA88" s="967" t="s">
        <v>1114</v>
      </c>
      <c r="AB88" s="923"/>
      <c r="AC88" s="923"/>
      <c r="AD88" s="923"/>
      <c r="AE88" s="923"/>
      <c r="AF88" s="923"/>
      <c r="AG88" s="923"/>
      <c r="AH88" s="923"/>
      <c r="AI88" s="923"/>
      <c r="AJ88" s="923"/>
      <c r="AK88" s="923"/>
      <c r="AL88" s="925"/>
    </row>
    <row r="89" spans="1:38" ht="63.75" hidden="1" customHeight="1" outlineLevel="1" x14ac:dyDescent="0.25">
      <c r="A89" s="964" t="s">
        <v>739</v>
      </c>
      <c r="B89" s="973"/>
      <c r="C89" s="967"/>
      <c r="D89" s="923"/>
      <c r="E89" s="923"/>
      <c r="F89" s="923"/>
      <c r="G89" s="923"/>
      <c r="H89" s="923"/>
      <c r="I89" s="923"/>
      <c r="J89" s="923"/>
      <c r="K89" s="923"/>
      <c r="L89" s="923"/>
      <c r="M89" s="923"/>
      <c r="N89" s="925"/>
      <c r="O89" s="954" t="s">
        <v>1120</v>
      </c>
      <c r="P89" s="954"/>
      <c r="Q89" s="954"/>
      <c r="R89" s="954"/>
      <c r="S89" s="954"/>
      <c r="T89" s="954"/>
      <c r="U89" s="954"/>
      <c r="V89" s="954"/>
      <c r="W89" s="954"/>
      <c r="X89" s="954"/>
      <c r="Y89" s="954"/>
      <c r="Z89" s="954"/>
      <c r="AA89" s="974" t="s">
        <v>1115</v>
      </c>
      <c r="AB89" s="954"/>
      <c r="AC89" s="954"/>
      <c r="AD89" s="954"/>
      <c r="AE89" s="954"/>
      <c r="AF89" s="954"/>
      <c r="AG89" s="954"/>
      <c r="AH89" s="954"/>
      <c r="AI89" s="954"/>
      <c r="AJ89" s="954"/>
      <c r="AK89" s="954"/>
      <c r="AL89" s="956"/>
    </row>
    <row r="90" spans="1:38" ht="20.25" hidden="1" customHeight="1" outlineLevel="1" x14ac:dyDescent="0.25">
      <c r="A90" s="964" t="s">
        <v>740</v>
      </c>
      <c r="B90" s="965"/>
      <c r="C90" s="966"/>
      <c r="D90" s="947"/>
      <c r="E90" s="947"/>
      <c r="F90" s="947"/>
      <c r="G90" s="947"/>
      <c r="H90" s="947"/>
      <c r="I90" s="947"/>
      <c r="J90" s="947"/>
      <c r="K90" s="947"/>
      <c r="L90" s="947"/>
      <c r="M90" s="947"/>
      <c r="N90" s="948"/>
      <c r="O90" s="924"/>
      <c r="P90" s="947"/>
      <c r="Q90" s="947"/>
      <c r="R90" s="947"/>
      <c r="S90" s="947"/>
      <c r="T90" s="947"/>
      <c r="U90" s="947"/>
      <c r="V90" s="947"/>
      <c r="W90" s="947"/>
      <c r="X90" s="947"/>
      <c r="Y90" s="947"/>
      <c r="Z90" s="922"/>
      <c r="AA90" s="967" t="s">
        <v>1116</v>
      </c>
      <c r="AB90" s="923"/>
      <c r="AC90" s="923"/>
      <c r="AD90" s="923"/>
      <c r="AE90" s="923"/>
      <c r="AF90" s="923"/>
      <c r="AG90" s="923"/>
      <c r="AH90" s="923"/>
      <c r="AI90" s="923"/>
      <c r="AJ90" s="923"/>
      <c r="AK90" s="923"/>
      <c r="AL90" s="925"/>
    </row>
    <row r="91" spans="1:38" ht="22.5" hidden="1" customHeight="1" outlineLevel="1" x14ac:dyDescent="0.25">
      <c r="A91" s="964" t="s">
        <v>741</v>
      </c>
      <c r="B91" s="965"/>
      <c r="C91" s="966"/>
      <c r="D91" s="947"/>
      <c r="E91" s="947"/>
      <c r="F91" s="947"/>
      <c r="G91" s="947"/>
      <c r="H91" s="947"/>
      <c r="I91" s="947"/>
      <c r="J91" s="947"/>
      <c r="K91" s="947"/>
      <c r="L91" s="947"/>
      <c r="M91" s="947"/>
      <c r="N91" s="948"/>
      <c r="O91" s="924" t="s">
        <v>1121</v>
      </c>
      <c r="P91" s="947"/>
      <c r="Q91" s="947"/>
      <c r="R91" s="947"/>
      <c r="S91" s="947"/>
      <c r="T91" s="947"/>
      <c r="U91" s="947"/>
      <c r="V91" s="947"/>
      <c r="W91" s="947"/>
      <c r="X91" s="947"/>
      <c r="Y91" s="947"/>
      <c r="Z91" s="922"/>
      <c r="AA91" s="967" t="s">
        <v>1117</v>
      </c>
      <c r="AB91" s="923"/>
      <c r="AC91" s="923"/>
      <c r="AD91" s="923"/>
      <c r="AE91" s="923"/>
      <c r="AF91" s="923"/>
      <c r="AG91" s="923"/>
      <c r="AH91" s="923"/>
      <c r="AI91" s="923"/>
      <c r="AJ91" s="923"/>
      <c r="AK91" s="923"/>
      <c r="AL91" s="925"/>
    </row>
    <row r="92" spans="1:38" hidden="1" outlineLevel="1" x14ac:dyDescent="0.25">
      <c r="A92" s="964" t="s">
        <v>742</v>
      </c>
      <c r="B92" s="965"/>
      <c r="C92" s="970"/>
      <c r="D92" s="937"/>
      <c r="E92" s="937"/>
      <c r="F92" s="937"/>
      <c r="G92" s="937"/>
      <c r="H92" s="937"/>
      <c r="I92" s="937"/>
      <c r="J92" s="937"/>
      <c r="K92" s="937"/>
      <c r="L92" s="937"/>
      <c r="M92" s="937"/>
      <c r="N92" s="949"/>
      <c r="O92" s="937"/>
      <c r="P92" s="937"/>
      <c r="Q92" s="937"/>
      <c r="R92" s="937"/>
      <c r="S92" s="937"/>
      <c r="T92" s="937"/>
      <c r="U92" s="937"/>
      <c r="V92" s="937"/>
      <c r="W92" s="937"/>
      <c r="X92" s="937"/>
      <c r="Y92" s="937"/>
      <c r="Z92" s="937"/>
      <c r="AA92" s="970"/>
      <c r="AB92" s="937"/>
      <c r="AC92" s="937"/>
      <c r="AD92" s="937"/>
      <c r="AE92" s="937"/>
      <c r="AF92" s="937"/>
      <c r="AG92" s="937"/>
      <c r="AH92" s="937"/>
      <c r="AI92" s="937"/>
      <c r="AJ92" s="937"/>
      <c r="AK92" s="937"/>
      <c r="AL92" s="949"/>
    </row>
    <row r="93" spans="1:38" hidden="1" outlineLevel="1" x14ac:dyDescent="0.25">
      <c r="A93" s="964"/>
      <c r="B93" s="965"/>
      <c r="C93" s="971"/>
      <c r="D93" s="939"/>
      <c r="E93" s="939"/>
      <c r="F93" s="939"/>
      <c r="G93" s="939"/>
      <c r="H93" s="939"/>
      <c r="I93" s="939"/>
      <c r="J93" s="939"/>
      <c r="K93" s="939"/>
      <c r="L93" s="939"/>
      <c r="M93" s="939"/>
      <c r="N93" s="950"/>
      <c r="O93" s="939"/>
      <c r="P93" s="939"/>
      <c r="Q93" s="939"/>
      <c r="R93" s="939"/>
      <c r="S93" s="939"/>
      <c r="T93" s="939"/>
      <c r="U93" s="939"/>
      <c r="V93" s="939"/>
      <c r="W93" s="939"/>
      <c r="X93" s="939"/>
      <c r="Y93" s="939"/>
      <c r="Z93" s="939"/>
      <c r="AA93" s="971"/>
      <c r="AB93" s="939"/>
      <c r="AC93" s="939"/>
      <c r="AD93" s="939"/>
      <c r="AE93" s="939"/>
      <c r="AF93" s="939"/>
      <c r="AG93" s="939"/>
      <c r="AH93" s="939"/>
      <c r="AI93" s="939"/>
      <c r="AJ93" s="939"/>
      <c r="AK93" s="939"/>
      <c r="AL93" s="950"/>
    </row>
    <row r="94" spans="1:38" ht="15" hidden="1" customHeight="1" outlineLevel="1" x14ac:dyDescent="0.25">
      <c r="A94" s="964"/>
      <c r="B94" s="965"/>
      <c r="C94" s="971"/>
      <c r="D94" s="939"/>
      <c r="E94" s="939"/>
      <c r="F94" s="939"/>
      <c r="G94" s="939"/>
      <c r="H94" s="939"/>
      <c r="I94" s="939"/>
      <c r="J94" s="939"/>
      <c r="K94" s="939"/>
      <c r="L94" s="939"/>
      <c r="M94" s="939"/>
      <c r="N94" s="950"/>
      <c r="O94" s="939"/>
      <c r="P94" s="939"/>
      <c r="Q94" s="939"/>
      <c r="R94" s="939"/>
      <c r="S94" s="939"/>
      <c r="T94" s="939"/>
      <c r="U94" s="939"/>
      <c r="V94" s="939"/>
      <c r="W94" s="939"/>
      <c r="X94" s="939"/>
      <c r="Y94" s="939"/>
      <c r="Z94" s="939"/>
      <c r="AA94" s="971"/>
      <c r="AB94" s="939"/>
      <c r="AC94" s="939"/>
      <c r="AD94" s="939"/>
      <c r="AE94" s="939"/>
      <c r="AF94" s="939"/>
      <c r="AG94" s="939"/>
      <c r="AH94" s="939"/>
      <c r="AI94" s="939"/>
      <c r="AJ94" s="939"/>
      <c r="AK94" s="939"/>
      <c r="AL94" s="950"/>
    </row>
    <row r="95" spans="1:38" ht="44.25" hidden="1" customHeight="1" outlineLevel="1" thickBot="1" x14ac:dyDescent="0.3">
      <c r="A95" s="968"/>
      <c r="B95" s="969"/>
      <c r="C95" s="972"/>
      <c r="D95" s="942"/>
      <c r="E95" s="942"/>
      <c r="F95" s="942"/>
      <c r="G95" s="942"/>
      <c r="H95" s="942"/>
      <c r="I95" s="942"/>
      <c r="J95" s="942"/>
      <c r="K95" s="942"/>
      <c r="L95" s="942"/>
      <c r="M95" s="942"/>
      <c r="N95" s="951"/>
      <c r="O95" s="942"/>
      <c r="P95" s="942"/>
      <c r="Q95" s="942"/>
      <c r="R95" s="942"/>
      <c r="S95" s="942"/>
      <c r="T95" s="942"/>
      <c r="U95" s="942"/>
      <c r="V95" s="942"/>
      <c r="W95" s="942"/>
      <c r="X95" s="942"/>
      <c r="Y95" s="942"/>
      <c r="Z95" s="942"/>
      <c r="AA95" s="972"/>
      <c r="AB95" s="942"/>
      <c r="AC95" s="942"/>
      <c r="AD95" s="942"/>
      <c r="AE95" s="942"/>
      <c r="AF95" s="942"/>
      <c r="AG95" s="942"/>
      <c r="AH95" s="942"/>
      <c r="AI95" s="942"/>
      <c r="AJ95" s="942"/>
      <c r="AK95" s="942"/>
      <c r="AL95" s="951"/>
    </row>
    <row r="96" spans="1:38" collapsed="1" x14ac:dyDescent="0.25"/>
  </sheetData>
  <sheetProtection selectLockedCells="1" selectUnlockedCells="1"/>
  <mergeCells count="375">
    <mergeCell ref="A87:B87"/>
    <mergeCell ref="A86:B86"/>
    <mergeCell ref="AA86:AL86"/>
    <mergeCell ref="AA87:AL87"/>
    <mergeCell ref="C87:N87"/>
    <mergeCell ref="O87:Z87"/>
    <mergeCell ref="O86:Z86"/>
    <mergeCell ref="C86:N86"/>
    <mergeCell ref="AA92:AL95"/>
    <mergeCell ref="AA91:AL91"/>
    <mergeCell ref="AA90:AL90"/>
    <mergeCell ref="AA89:AL89"/>
    <mergeCell ref="AA88:AL88"/>
    <mergeCell ref="A88:B88"/>
    <mergeCell ref="C88:N88"/>
    <mergeCell ref="O88:Z88"/>
    <mergeCell ref="AG79:AL79"/>
    <mergeCell ref="U79:Z79"/>
    <mergeCell ref="I79:N79"/>
    <mergeCell ref="C85:N85"/>
    <mergeCell ref="O85:Z85"/>
    <mergeCell ref="AA85:AL85"/>
    <mergeCell ref="A84:AL84"/>
    <mergeCell ref="A85:B85"/>
    <mergeCell ref="AG78:AL78"/>
    <mergeCell ref="C81:H81"/>
    <mergeCell ref="O81:T81"/>
    <mergeCell ref="AA81:AF81"/>
    <mergeCell ref="AG81:AL81"/>
    <mergeCell ref="AG80:AL80"/>
    <mergeCell ref="U80:Z80"/>
    <mergeCell ref="U81:Z81"/>
    <mergeCell ref="I81:N81"/>
    <mergeCell ref="I80:N80"/>
    <mergeCell ref="A78:B78"/>
    <mergeCell ref="C78:H78"/>
    <mergeCell ref="O78:T78"/>
    <mergeCell ref="AA78:AF78"/>
    <mergeCell ref="A79:B79"/>
    <mergeCell ref="C79:H79"/>
    <mergeCell ref="AG77:AL77"/>
    <mergeCell ref="U77:Z77"/>
    <mergeCell ref="I77:N77"/>
    <mergeCell ref="I76:N76"/>
    <mergeCell ref="U76:Z76"/>
    <mergeCell ref="AG76:AL76"/>
    <mergeCell ref="AG75:AL75"/>
    <mergeCell ref="U75:Z75"/>
    <mergeCell ref="I75:N75"/>
    <mergeCell ref="O79:T79"/>
    <mergeCell ref="AA79:AF79"/>
    <mergeCell ref="A80:B80"/>
    <mergeCell ref="C80:H80"/>
    <mergeCell ref="O80:T80"/>
    <mergeCell ref="AA80:AF80"/>
    <mergeCell ref="I78:N78"/>
    <mergeCell ref="U78:Z78"/>
    <mergeCell ref="A75:B75"/>
    <mergeCell ref="C75:H75"/>
    <mergeCell ref="O75:T75"/>
    <mergeCell ref="AA75:AF75"/>
    <mergeCell ref="A76:B76"/>
    <mergeCell ref="C76:H76"/>
    <mergeCell ref="O76:T76"/>
    <mergeCell ref="AA76:AF76"/>
    <mergeCell ref="A77:B77"/>
    <mergeCell ref="C77:H77"/>
    <mergeCell ref="O77:T77"/>
    <mergeCell ref="AA77:AF77"/>
    <mergeCell ref="A72:AL72"/>
    <mergeCell ref="A73:B74"/>
    <mergeCell ref="C73:N73"/>
    <mergeCell ref="O73:Z73"/>
    <mergeCell ref="AA73:AL73"/>
    <mergeCell ref="C74:H74"/>
    <mergeCell ref="I74:N74"/>
    <mergeCell ref="O74:T74"/>
    <mergeCell ref="U74:Z74"/>
    <mergeCell ref="AA74:AF74"/>
    <mergeCell ref="AG74:AL74"/>
    <mergeCell ref="A69:B69"/>
    <mergeCell ref="C69:H69"/>
    <mergeCell ref="I69:N69"/>
    <mergeCell ref="O69:T69"/>
    <mergeCell ref="U69:Z69"/>
    <mergeCell ref="AA69:AF69"/>
    <mergeCell ref="AG69:AL69"/>
    <mergeCell ref="C70:H70"/>
    <mergeCell ref="I70:N70"/>
    <mergeCell ref="O70:T70"/>
    <mergeCell ref="U70:Z70"/>
    <mergeCell ref="AA70:AF70"/>
    <mergeCell ref="AG70:AL70"/>
    <mergeCell ref="A67:B67"/>
    <mergeCell ref="C67:H67"/>
    <mergeCell ref="I67:N67"/>
    <mergeCell ref="O67:T67"/>
    <mergeCell ref="U67:Z67"/>
    <mergeCell ref="AA67:AF67"/>
    <mergeCell ref="AG67:AL67"/>
    <mergeCell ref="A68:B68"/>
    <mergeCell ref="C68:H68"/>
    <mergeCell ref="I68:N68"/>
    <mergeCell ref="O68:T68"/>
    <mergeCell ref="U68:Z68"/>
    <mergeCell ref="AA68:AF68"/>
    <mergeCell ref="AG68:AL68"/>
    <mergeCell ref="A65:B65"/>
    <mergeCell ref="C65:H65"/>
    <mergeCell ref="I65:N65"/>
    <mergeCell ref="O65:T65"/>
    <mergeCell ref="U65:Z65"/>
    <mergeCell ref="AA65:AF65"/>
    <mergeCell ref="AG65:AL65"/>
    <mergeCell ref="A66:B66"/>
    <mergeCell ref="C66:H66"/>
    <mergeCell ref="I66:N66"/>
    <mergeCell ref="O66:T66"/>
    <mergeCell ref="U66:Z66"/>
    <mergeCell ref="AA66:AF66"/>
    <mergeCell ref="AG66:AL66"/>
    <mergeCell ref="C63:H63"/>
    <mergeCell ref="I63:N63"/>
    <mergeCell ref="O63:T63"/>
    <mergeCell ref="U63:Z63"/>
    <mergeCell ref="AA63:AF63"/>
    <mergeCell ref="AG63:AL63"/>
    <mergeCell ref="A64:B64"/>
    <mergeCell ref="C64:H64"/>
    <mergeCell ref="I64:N64"/>
    <mergeCell ref="O64:T64"/>
    <mergeCell ref="U64:Z64"/>
    <mergeCell ref="AA64:AF64"/>
    <mergeCell ref="AG64:AL64"/>
    <mergeCell ref="C43:H43"/>
    <mergeCell ref="AA48:AF48"/>
    <mergeCell ref="AA47:AF47"/>
    <mergeCell ref="AA46:AF46"/>
    <mergeCell ref="AA45:AF45"/>
    <mergeCell ref="AA44:AF44"/>
    <mergeCell ref="AA43:AF43"/>
    <mergeCell ref="A49:AL49"/>
    <mergeCell ref="I59:N59"/>
    <mergeCell ref="I58:N58"/>
    <mergeCell ref="I57:N57"/>
    <mergeCell ref="I56:N56"/>
    <mergeCell ref="I55:N55"/>
    <mergeCell ref="I54:N54"/>
    <mergeCell ref="I53:N53"/>
    <mergeCell ref="C57:H57"/>
    <mergeCell ref="O57:T57"/>
    <mergeCell ref="AA57:AF57"/>
    <mergeCell ref="U57:Z57"/>
    <mergeCell ref="AG57:AL57"/>
    <mergeCell ref="C58:H58"/>
    <mergeCell ref="O58:T58"/>
    <mergeCell ref="AA58:AF58"/>
    <mergeCell ref="U58:Z58"/>
    <mergeCell ref="A36:AL36"/>
    <mergeCell ref="A38:AL38"/>
    <mergeCell ref="A34:AL34"/>
    <mergeCell ref="T26:AL26"/>
    <mergeCell ref="T27:AL28"/>
    <mergeCell ref="T29:AL29"/>
    <mergeCell ref="T30:AL31"/>
    <mergeCell ref="T32:AL32"/>
    <mergeCell ref="T33:AL33"/>
    <mergeCell ref="A35:AL35"/>
    <mergeCell ref="AG42:AL42"/>
    <mergeCell ref="AG43:AL43"/>
    <mergeCell ref="AG44:AL44"/>
    <mergeCell ref="AG45:AL45"/>
    <mergeCell ref="AG46:AL46"/>
    <mergeCell ref="AG47:AL47"/>
    <mergeCell ref="AG48:AL48"/>
    <mergeCell ref="I43:N43"/>
    <mergeCell ref="I42:N42"/>
    <mergeCell ref="U42:Z42"/>
    <mergeCell ref="U43:Z43"/>
    <mergeCell ref="U44:Z44"/>
    <mergeCell ref="U45:Z45"/>
    <mergeCell ref="U46:Z46"/>
    <mergeCell ref="U47:Z47"/>
    <mergeCell ref="U48:Z48"/>
    <mergeCell ref="Y7:AL8"/>
    <mergeCell ref="Y23:AL24"/>
    <mergeCell ref="Y21:AL22"/>
    <mergeCell ref="Y19:AL20"/>
    <mergeCell ref="Y17:AL18"/>
    <mergeCell ref="Y15:AL16"/>
    <mergeCell ref="Y13:AL14"/>
    <mergeCell ref="Y11:AL12"/>
    <mergeCell ref="Y9:AL10"/>
    <mergeCell ref="A45:B45"/>
    <mergeCell ref="A44:B44"/>
    <mergeCell ref="A47:B47"/>
    <mergeCell ref="A46:B46"/>
    <mergeCell ref="A58:B58"/>
    <mergeCell ref="C59:H59"/>
    <mergeCell ref="O59:T59"/>
    <mergeCell ref="O48:T48"/>
    <mergeCell ref="O47:T47"/>
    <mergeCell ref="O46:T46"/>
    <mergeCell ref="O45:T45"/>
    <mergeCell ref="O44:T44"/>
    <mergeCell ref="I48:N48"/>
    <mergeCell ref="I47:N47"/>
    <mergeCell ref="I46:N46"/>
    <mergeCell ref="I45:N45"/>
    <mergeCell ref="I44:N44"/>
    <mergeCell ref="C56:H56"/>
    <mergeCell ref="O56:T56"/>
    <mergeCell ref="C47:H47"/>
    <mergeCell ref="C46:H46"/>
    <mergeCell ref="C45:H45"/>
    <mergeCell ref="C44:H44"/>
    <mergeCell ref="O55:T55"/>
    <mergeCell ref="C48:H48"/>
    <mergeCell ref="A91:B91"/>
    <mergeCell ref="C91:N91"/>
    <mergeCell ref="O91:Z91"/>
    <mergeCell ref="A92:B95"/>
    <mergeCell ref="C92:N95"/>
    <mergeCell ref="O92:Z95"/>
    <mergeCell ref="A89:B89"/>
    <mergeCell ref="C89:N89"/>
    <mergeCell ref="O89:Z89"/>
    <mergeCell ref="A90:B90"/>
    <mergeCell ref="C90:N90"/>
    <mergeCell ref="O90:Z90"/>
    <mergeCell ref="U59:Z59"/>
    <mergeCell ref="A61:AL61"/>
    <mergeCell ref="AG58:AL58"/>
    <mergeCell ref="AA55:AF55"/>
    <mergeCell ref="U55:Z55"/>
    <mergeCell ref="AG55:AL55"/>
    <mergeCell ref="A56:B56"/>
    <mergeCell ref="A62:B63"/>
    <mergeCell ref="C62:N62"/>
    <mergeCell ref="O62:Z62"/>
    <mergeCell ref="AA62:AL62"/>
    <mergeCell ref="C40:N40"/>
    <mergeCell ref="O40:Z40"/>
    <mergeCell ref="A43:B43"/>
    <mergeCell ref="A42:B42"/>
    <mergeCell ref="A30:S31"/>
    <mergeCell ref="A32:S32"/>
    <mergeCell ref="A33:S33"/>
    <mergeCell ref="A26:S26"/>
    <mergeCell ref="A27:S28"/>
    <mergeCell ref="A29:S29"/>
    <mergeCell ref="A39:AL39"/>
    <mergeCell ref="C41:H41"/>
    <mergeCell ref="I41:N41"/>
    <mergeCell ref="O41:T41"/>
    <mergeCell ref="U41:Z41"/>
    <mergeCell ref="AA41:AF41"/>
    <mergeCell ref="AG41:AL41"/>
    <mergeCell ref="AA40:AL40"/>
    <mergeCell ref="C42:H42"/>
    <mergeCell ref="A40:B41"/>
    <mergeCell ref="O43:T43"/>
    <mergeCell ref="O42:T42"/>
    <mergeCell ref="AA42:AF42"/>
    <mergeCell ref="A37:AL37"/>
    <mergeCell ref="A23:A24"/>
    <mergeCell ref="B23:M24"/>
    <mergeCell ref="N23:N24"/>
    <mergeCell ref="O23:O24"/>
    <mergeCell ref="P23:P24"/>
    <mergeCell ref="Q23:X24"/>
    <mergeCell ref="A21:A22"/>
    <mergeCell ref="B21:M22"/>
    <mergeCell ref="N21:N22"/>
    <mergeCell ref="O21:O22"/>
    <mergeCell ref="P21:P22"/>
    <mergeCell ref="Q21:X22"/>
    <mergeCell ref="A19:A20"/>
    <mergeCell ref="B19:M20"/>
    <mergeCell ref="N19:N20"/>
    <mergeCell ref="O19:O20"/>
    <mergeCell ref="P19:P20"/>
    <mergeCell ref="Q19:X20"/>
    <mergeCell ref="A17:A18"/>
    <mergeCell ref="B17:M18"/>
    <mergeCell ref="N17:N18"/>
    <mergeCell ref="O17:O18"/>
    <mergeCell ref="P17:P18"/>
    <mergeCell ref="Q17:X18"/>
    <mergeCell ref="P11:P12"/>
    <mergeCell ref="Q11:X12"/>
    <mergeCell ref="A9:A10"/>
    <mergeCell ref="B9:M10"/>
    <mergeCell ref="N9:N10"/>
    <mergeCell ref="O9:O10"/>
    <mergeCell ref="P9:P10"/>
    <mergeCell ref="Q9:X10"/>
    <mergeCell ref="A15:A16"/>
    <mergeCell ref="B15:M16"/>
    <mergeCell ref="N15:N16"/>
    <mergeCell ref="O15:O16"/>
    <mergeCell ref="P15:P16"/>
    <mergeCell ref="Q15:X16"/>
    <mergeCell ref="A13:A14"/>
    <mergeCell ref="B13:M14"/>
    <mergeCell ref="N13:N14"/>
    <mergeCell ref="O13:O14"/>
    <mergeCell ref="P13:P14"/>
    <mergeCell ref="Q13:X14"/>
    <mergeCell ref="Q1:AL1"/>
    <mergeCell ref="Q2:AL2"/>
    <mergeCell ref="A57:B57"/>
    <mergeCell ref="A50:AL50"/>
    <mergeCell ref="A51:B52"/>
    <mergeCell ref="C51:N51"/>
    <mergeCell ref="O51:Z51"/>
    <mergeCell ref="AA51:AL51"/>
    <mergeCell ref="C52:H52"/>
    <mergeCell ref="I52:N52"/>
    <mergeCell ref="O52:T52"/>
    <mergeCell ref="U52:Z52"/>
    <mergeCell ref="AA52:AF52"/>
    <mergeCell ref="AG52:AL52"/>
    <mergeCell ref="C53:H53"/>
    <mergeCell ref="A7:A8"/>
    <mergeCell ref="B7:M8"/>
    <mergeCell ref="N7:N8"/>
    <mergeCell ref="O7:O8"/>
    <mergeCell ref="P7:P8"/>
    <mergeCell ref="Q7:X8"/>
    <mergeCell ref="A1:A2"/>
    <mergeCell ref="B2:P2"/>
    <mergeCell ref="Q4:X4"/>
    <mergeCell ref="AG59:AL59"/>
    <mergeCell ref="A53:B53"/>
    <mergeCell ref="A54:B54"/>
    <mergeCell ref="O53:T53"/>
    <mergeCell ref="AA53:AF53"/>
    <mergeCell ref="U53:Z53"/>
    <mergeCell ref="AG53:AL53"/>
    <mergeCell ref="C54:H54"/>
    <mergeCell ref="O54:T54"/>
    <mergeCell ref="AA54:AF54"/>
    <mergeCell ref="U54:Z54"/>
    <mergeCell ref="AG54:AL54"/>
    <mergeCell ref="A55:B55"/>
    <mergeCell ref="C55:H55"/>
    <mergeCell ref="AA59:AF59"/>
    <mergeCell ref="AA56:AF56"/>
    <mergeCell ref="AG56:AL56"/>
    <mergeCell ref="U56:Z56"/>
    <mergeCell ref="A25:XFD25"/>
    <mergeCell ref="A3:AL3"/>
    <mergeCell ref="AM5:AM6"/>
    <mergeCell ref="AM7:AM8"/>
    <mergeCell ref="AM9:AM10"/>
    <mergeCell ref="AM11:AM12"/>
    <mergeCell ref="AM13:AM14"/>
    <mergeCell ref="AM23:AM24"/>
    <mergeCell ref="AM21:AM22"/>
    <mergeCell ref="AM19:AM20"/>
    <mergeCell ref="AM17:AM18"/>
    <mergeCell ref="AM15:AM16"/>
    <mergeCell ref="Y5:AL6"/>
    <mergeCell ref="Y4:AL4"/>
    <mergeCell ref="A5:A6"/>
    <mergeCell ref="B5:M6"/>
    <mergeCell ref="N5:N6"/>
    <mergeCell ref="O5:O6"/>
    <mergeCell ref="P5:P6"/>
    <mergeCell ref="Q5:X6"/>
    <mergeCell ref="A11:A12"/>
    <mergeCell ref="B11:M12"/>
    <mergeCell ref="N11:N12"/>
    <mergeCell ref="O11:O12"/>
  </mergeCells>
  <conditionalFormatting sqref="A5:AL24">
    <cfRule type="expression" dxfId="4" priority="1">
      <formula>$AM5=4</formula>
    </cfRule>
    <cfRule type="expression" dxfId="3" priority="2">
      <formula>$AM5=3</formula>
    </cfRule>
    <cfRule type="expression" dxfId="2" priority="3">
      <formula>$AM5=2</formula>
    </cfRule>
    <cfRule type="expression" dxfId="1" priority="5">
      <formula>$AM5=1</formula>
    </cfRule>
    <cfRule type="expression" dxfId="0" priority="6">
      <formula>$AM5=0</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B1:M84"/>
  <sheetViews>
    <sheetView topLeftCell="A46" workbookViewId="0">
      <selection activeCell="N55" sqref="N55"/>
    </sheetView>
  </sheetViews>
  <sheetFormatPr baseColWidth="10" defaultColWidth="11.42578125" defaultRowHeight="15" x14ac:dyDescent="0.25"/>
  <cols>
    <col min="1" max="1" width="11.42578125" style="161"/>
    <col min="2" max="2" width="18.7109375" style="161" customWidth="1"/>
    <col min="3" max="16384" width="11.42578125" style="161"/>
  </cols>
  <sheetData>
    <row r="1" spans="2:8" ht="15.75" thickBot="1" x14ac:dyDescent="0.3"/>
    <row r="2" spans="2:8" ht="15.75" thickBot="1" x14ac:dyDescent="0.3">
      <c r="B2" s="348" t="s">
        <v>400</v>
      </c>
      <c r="C2" s="349"/>
      <c r="D2" s="349"/>
      <c r="E2" s="349"/>
      <c r="F2" s="349"/>
      <c r="G2" s="86"/>
      <c r="H2" s="40"/>
    </row>
    <row r="4" spans="2:8" x14ac:dyDescent="0.25">
      <c r="B4" s="161" t="s">
        <v>401</v>
      </c>
    </row>
    <row r="5" spans="2:8" x14ac:dyDescent="0.25">
      <c r="B5" s="161" t="s">
        <v>402</v>
      </c>
    </row>
    <row r="6" spans="2:8" ht="15.75" thickBot="1" x14ac:dyDescent="0.3"/>
    <row r="7" spans="2:8" ht="15.75" thickBot="1" x14ac:dyDescent="0.3">
      <c r="B7" s="19" t="s">
        <v>46</v>
      </c>
      <c r="C7" s="20"/>
    </row>
    <row r="8" spans="2:8" ht="15.75" thickBot="1" x14ac:dyDescent="0.3"/>
    <row r="9" spans="2:8" ht="15.75" thickBot="1" x14ac:dyDescent="0.3">
      <c r="B9" s="690" t="s">
        <v>63</v>
      </c>
      <c r="C9" s="691"/>
      <c r="D9" s="692"/>
    </row>
    <row r="11" spans="2:8" x14ac:dyDescent="0.25">
      <c r="B11" s="23" t="s">
        <v>403</v>
      </c>
    </row>
    <row r="12" spans="2:8" ht="15.75" thickBot="1" x14ac:dyDescent="0.3"/>
    <row r="13" spans="2:8" ht="15.75" thickBot="1" x14ac:dyDescent="0.3">
      <c r="B13" s="21" t="s">
        <v>47</v>
      </c>
      <c r="D13" s="38"/>
    </row>
    <row r="15" spans="2:8" x14ac:dyDescent="0.25">
      <c r="B15" s="23" t="s">
        <v>743</v>
      </c>
    </row>
    <row r="16" spans="2:8" x14ac:dyDescent="0.25">
      <c r="B16" s="161" t="s">
        <v>725</v>
      </c>
    </row>
    <row r="17" spans="2:11" x14ac:dyDescent="0.25">
      <c r="B17" s="23" t="s">
        <v>726</v>
      </c>
    </row>
    <row r="18" spans="2:11" x14ac:dyDescent="0.25">
      <c r="B18" s="161" t="s">
        <v>727</v>
      </c>
    </row>
    <row r="19" spans="2:11" x14ac:dyDescent="0.25">
      <c r="B19" s="23" t="s">
        <v>728</v>
      </c>
    </row>
    <row r="20" spans="2:11" x14ac:dyDescent="0.25">
      <c r="B20" s="161" t="s">
        <v>729</v>
      </c>
    </row>
    <row r="21" spans="2:11" ht="15.75" thickBot="1" x14ac:dyDescent="0.3"/>
    <row r="22" spans="2:11" ht="15.75" thickBot="1" x14ac:dyDescent="0.3">
      <c r="B22" s="693" t="s">
        <v>105</v>
      </c>
      <c r="C22" s="694"/>
      <c r="D22" s="694"/>
      <c r="E22" s="694"/>
      <c r="F22" s="694"/>
      <c r="G22" s="694"/>
      <c r="H22" s="695"/>
    </row>
    <row r="23" spans="2:11" ht="15.75" thickBot="1" x14ac:dyDescent="0.3"/>
    <row r="24" spans="2:11" ht="15.75" thickBot="1" x14ac:dyDescent="0.3">
      <c r="B24" s="696" t="s">
        <v>49</v>
      </c>
      <c r="C24" s="697"/>
      <c r="D24" s="698"/>
    </row>
    <row r="26" spans="2:11" x14ac:dyDescent="0.25">
      <c r="B26" s="23" t="s">
        <v>64</v>
      </c>
    </row>
    <row r="27" spans="2:11" x14ac:dyDescent="0.25">
      <c r="B27" s="161" t="s">
        <v>65</v>
      </c>
    </row>
    <row r="28" spans="2:11" x14ac:dyDescent="0.25">
      <c r="B28" s="161" t="s">
        <v>90</v>
      </c>
    </row>
    <row r="29" spans="2:11" x14ac:dyDescent="0.25">
      <c r="B29" s="26" t="s">
        <v>730</v>
      </c>
    </row>
    <row r="30" spans="2:11" x14ac:dyDescent="0.25">
      <c r="B30" s="161" t="s">
        <v>76</v>
      </c>
    </row>
    <row r="31" spans="2:11" x14ac:dyDescent="0.25">
      <c r="B31" s="23" t="s">
        <v>66</v>
      </c>
      <c r="C31" s="23"/>
      <c r="D31" s="23"/>
      <c r="E31" s="23"/>
      <c r="F31" s="23"/>
      <c r="G31" s="23"/>
      <c r="H31" s="23"/>
      <c r="I31" s="23"/>
      <c r="J31" s="23"/>
      <c r="K31" s="23"/>
    </row>
    <row r="32" spans="2:11" x14ac:dyDescent="0.25">
      <c r="B32" s="161" t="s">
        <v>67</v>
      </c>
      <c r="K32" s="26"/>
    </row>
    <row r="33" spans="2:13" x14ac:dyDescent="0.25">
      <c r="B33" s="161" t="s">
        <v>731</v>
      </c>
    </row>
    <row r="34" spans="2:13" x14ac:dyDescent="0.25">
      <c r="B34" s="161" t="s">
        <v>68</v>
      </c>
    </row>
    <row r="35" spans="2:13" ht="15.75" thickBot="1" x14ac:dyDescent="0.3"/>
    <row r="36" spans="2:13" ht="15.75" thickBot="1" x14ac:dyDescent="0.3">
      <c r="B36" s="699" t="s">
        <v>404</v>
      </c>
      <c r="C36" s="700"/>
    </row>
    <row r="38" spans="2:13" x14ac:dyDescent="0.25">
      <c r="B38" s="23" t="s">
        <v>732</v>
      </c>
      <c r="C38" s="23"/>
      <c r="D38" s="23"/>
      <c r="E38" s="23"/>
      <c r="F38" s="23"/>
      <c r="J38" s="38"/>
    </row>
    <row r="39" spans="2:13" x14ac:dyDescent="0.25">
      <c r="B39" s="26" t="s">
        <v>1211</v>
      </c>
      <c r="J39" s="38"/>
    </row>
    <row r="40" spans="2:13" x14ac:dyDescent="0.25">
      <c r="B40" s="38" t="s">
        <v>733</v>
      </c>
      <c r="C40" s="38"/>
      <c r="D40" s="38"/>
      <c r="E40" s="38"/>
      <c r="F40" s="38"/>
      <c r="G40" s="38"/>
      <c r="H40" s="38"/>
      <c r="I40" s="38"/>
      <c r="J40" s="38"/>
      <c r="K40" s="38"/>
      <c r="L40" s="38"/>
      <c r="M40" s="38"/>
    </row>
    <row r="41" spans="2:13" x14ac:dyDescent="0.25">
      <c r="B41" s="161" t="s">
        <v>69</v>
      </c>
    </row>
    <row r="42" spans="2:13" x14ac:dyDescent="0.25">
      <c r="B42" s="161" t="s">
        <v>70</v>
      </c>
    </row>
    <row r="43" spans="2:13" x14ac:dyDescent="0.25">
      <c r="B43" s="161" t="s">
        <v>71</v>
      </c>
    </row>
    <row r="44" spans="2:13" x14ac:dyDescent="0.25">
      <c r="B44" s="161" t="s">
        <v>72</v>
      </c>
    </row>
    <row r="45" spans="2:13" x14ac:dyDescent="0.25">
      <c r="B45" s="161" t="s">
        <v>85</v>
      </c>
    </row>
    <row r="46" spans="2:13" x14ac:dyDescent="0.25">
      <c r="B46" s="161" t="s">
        <v>73</v>
      </c>
    </row>
    <row r="47" spans="2:13" ht="15.75" thickBot="1" x14ac:dyDescent="0.3"/>
    <row r="48" spans="2:13" ht="15.75" thickBot="1" x14ac:dyDescent="0.3">
      <c r="B48" s="614" t="s">
        <v>82</v>
      </c>
      <c r="C48" s="615"/>
    </row>
    <row r="49" spans="2:4" x14ac:dyDescent="0.25">
      <c r="B49" s="26"/>
    </row>
    <row r="50" spans="2:4" x14ac:dyDescent="0.25">
      <c r="B50" s="23" t="s">
        <v>1214</v>
      </c>
    </row>
    <row r="51" spans="2:4" s="483" customFormat="1" x14ac:dyDescent="0.25">
      <c r="B51" s="23" t="s">
        <v>1215</v>
      </c>
    </row>
    <row r="52" spans="2:4" x14ac:dyDescent="0.25">
      <c r="B52" s="161" t="s">
        <v>1212</v>
      </c>
    </row>
    <row r="53" spans="2:4" s="483" customFormat="1" x14ac:dyDescent="0.25">
      <c r="B53" s="483" t="s">
        <v>1213</v>
      </c>
    </row>
    <row r="54" spans="2:4" x14ac:dyDescent="0.25">
      <c r="B54" s="38" t="s">
        <v>744</v>
      </c>
    </row>
    <row r="56" spans="2:4" x14ac:dyDescent="0.25">
      <c r="B56" s="351" t="s">
        <v>91</v>
      </c>
      <c r="C56" s="352"/>
      <c r="D56" s="41"/>
    </row>
    <row r="57" spans="2:4" x14ac:dyDescent="0.25">
      <c r="B57" s="161" t="s">
        <v>97</v>
      </c>
    </row>
    <row r="59" spans="2:4" ht="15.75" thickBot="1" x14ac:dyDescent="0.3"/>
    <row r="60" spans="2:4" ht="15.75" thickBot="1" x14ac:dyDescent="0.3">
      <c r="B60" s="24" t="s">
        <v>50</v>
      </c>
    </row>
    <row r="62" spans="2:4" x14ac:dyDescent="0.25">
      <c r="B62" s="23" t="s">
        <v>405</v>
      </c>
    </row>
    <row r="63" spans="2:4" x14ac:dyDescent="0.25">
      <c r="B63" s="161" t="s">
        <v>83</v>
      </c>
    </row>
    <row r="64" spans="2:4" x14ac:dyDescent="0.25">
      <c r="B64" s="161" t="s">
        <v>86</v>
      </c>
    </row>
    <row r="65" spans="2:2" x14ac:dyDescent="0.25">
      <c r="B65" s="161" t="s">
        <v>74</v>
      </c>
    </row>
    <row r="66" spans="2:2" x14ac:dyDescent="0.25">
      <c r="B66" s="161" t="s">
        <v>748</v>
      </c>
    </row>
    <row r="67" spans="2:2" x14ac:dyDescent="0.25">
      <c r="B67" s="161" t="s">
        <v>75</v>
      </c>
    </row>
    <row r="69" spans="2:2" x14ac:dyDescent="0.25">
      <c r="B69" s="23" t="s">
        <v>77</v>
      </c>
    </row>
    <row r="70" spans="2:2" x14ac:dyDescent="0.25">
      <c r="B70" s="161" t="s">
        <v>84</v>
      </c>
    </row>
    <row r="71" spans="2:2" x14ac:dyDescent="0.25">
      <c r="B71" s="161" t="s">
        <v>78</v>
      </c>
    </row>
    <row r="72" spans="2:2" x14ac:dyDescent="0.25">
      <c r="B72" s="161" t="s">
        <v>79</v>
      </c>
    </row>
    <row r="73" spans="2:2" x14ac:dyDescent="0.25">
      <c r="B73" s="161" t="s">
        <v>80</v>
      </c>
    </row>
    <row r="74" spans="2:2" x14ac:dyDescent="0.25">
      <c r="B74" s="39" t="s">
        <v>81</v>
      </c>
    </row>
    <row r="76" spans="2:2" x14ac:dyDescent="0.25">
      <c r="B76" s="23" t="s">
        <v>92</v>
      </c>
    </row>
    <row r="77" spans="2:2" x14ac:dyDescent="0.25">
      <c r="B77" s="161" t="s">
        <v>93</v>
      </c>
    </row>
    <row r="78" spans="2:2" x14ac:dyDescent="0.25">
      <c r="B78" s="161" t="s">
        <v>94</v>
      </c>
    </row>
    <row r="79" spans="2:2" x14ac:dyDescent="0.25">
      <c r="B79" s="161" t="s">
        <v>74</v>
      </c>
    </row>
    <row r="80" spans="2:2" x14ac:dyDescent="0.25">
      <c r="B80" s="161" t="s">
        <v>95</v>
      </c>
    </row>
    <row r="81" spans="2:2" x14ac:dyDescent="0.25">
      <c r="B81" s="161" t="s">
        <v>103</v>
      </c>
    </row>
    <row r="82" spans="2:2" x14ac:dyDescent="0.25">
      <c r="B82" s="39" t="s">
        <v>104</v>
      </c>
    </row>
    <row r="84" spans="2:2" x14ac:dyDescent="0.25">
      <c r="B84" s="23" t="s">
        <v>96</v>
      </c>
    </row>
  </sheetData>
  <mergeCells count="4">
    <mergeCell ref="B9:D9"/>
    <mergeCell ref="B22:H22"/>
    <mergeCell ref="B24:D24"/>
    <mergeCell ref="B36:C36"/>
  </mergeCells>
  <pageMargins left="0.70866141732283472" right="0.70866141732283472" top="0.74803149606299213" bottom="0.74803149606299213" header="0.31496062992125984" footer="0.31496062992125984"/>
  <pageSetup paperSize="9" scale="55"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457"/>
  <sheetViews>
    <sheetView workbookViewId="0">
      <selection sqref="A1:B1"/>
    </sheetView>
  </sheetViews>
  <sheetFormatPr baseColWidth="10" defaultColWidth="11.42578125" defaultRowHeight="15" x14ac:dyDescent="0.25"/>
  <cols>
    <col min="1" max="1" width="11.42578125" style="87"/>
    <col min="2" max="2" width="32.28515625" style="87" customWidth="1"/>
    <col min="3" max="3" width="11.42578125" style="129"/>
    <col min="4" max="4" width="69.42578125" style="138" customWidth="1"/>
    <col min="5" max="5" width="5.28515625" style="133" customWidth="1"/>
    <col min="6" max="6" width="6.28515625" style="133" customWidth="1"/>
    <col min="7" max="7" width="6.140625" style="133" customWidth="1"/>
    <col min="8" max="8" width="30.42578125" style="135" customWidth="1"/>
    <col min="9" max="9" width="46" style="334" customWidth="1"/>
    <col min="10" max="10" width="11.42578125" style="87"/>
    <col min="11" max="11" width="11.5703125" customWidth="1"/>
    <col min="12" max="16384" width="11.42578125" style="87"/>
  </cols>
  <sheetData>
    <row r="1" spans="1:9" s="129" customFormat="1" x14ac:dyDescent="0.25">
      <c r="A1" s="705" t="s">
        <v>282</v>
      </c>
      <c r="B1" s="706"/>
      <c r="C1" s="131" t="s">
        <v>382</v>
      </c>
      <c r="D1" s="136" t="s">
        <v>283</v>
      </c>
      <c r="E1" s="131" t="s">
        <v>106</v>
      </c>
      <c r="F1" s="131" t="s">
        <v>107</v>
      </c>
      <c r="G1" s="131" t="s">
        <v>219</v>
      </c>
      <c r="H1" s="218" t="s">
        <v>58</v>
      </c>
      <c r="I1" s="134"/>
    </row>
    <row r="2" spans="1:9" ht="81.75" customHeight="1" x14ac:dyDescent="0.25">
      <c r="A2" s="704" t="s">
        <v>632</v>
      </c>
      <c r="B2" s="701" t="s">
        <v>633</v>
      </c>
      <c r="C2" s="130" t="s">
        <v>168</v>
      </c>
      <c r="D2" s="137" t="s">
        <v>169</v>
      </c>
      <c r="E2" s="94" t="s">
        <v>170</v>
      </c>
      <c r="F2" s="94" t="s">
        <v>286</v>
      </c>
      <c r="G2" s="94" t="s">
        <v>286</v>
      </c>
      <c r="H2" s="327" t="s">
        <v>634</v>
      </c>
      <c r="I2" s="344" t="s">
        <v>685</v>
      </c>
    </row>
    <row r="3" spans="1:9" ht="60" x14ac:dyDescent="0.25">
      <c r="A3" s="704"/>
      <c r="B3" s="701"/>
      <c r="C3" s="130" t="s">
        <v>171</v>
      </c>
      <c r="D3" s="137" t="s">
        <v>172</v>
      </c>
      <c r="E3" s="94" t="s">
        <v>170</v>
      </c>
      <c r="F3" s="94" t="s">
        <v>286</v>
      </c>
      <c r="G3" s="94" t="s">
        <v>286</v>
      </c>
      <c r="H3" s="328" t="s">
        <v>635</v>
      </c>
      <c r="I3" s="344" t="s">
        <v>686</v>
      </c>
    </row>
    <row r="4" spans="1:9" ht="90" x14ac:dyDescent="0.25">
      <c r="A4" s="704"/>
      <c r="B4" s="701"/>
      <c r="C4" s="130" t="s">
        <v>173</v>
      </c>
      <c r="D4" s="137" t="s">
        <v>174</v>
      </c>
      <c r="E4" s="94"/>
      <c r="F4" s="94" t="s">
        <v>286</v>
      </c>
      <c r="G4" s="94" t="s">
        <v>286</v>
      </c>
      <c r="H4" s="328" t="s">
        <v>636</v>
      </c>
      <c r="I4" s="344" t="s">
        <v>694</v>
      </c>
    </row>
    <row r="5" spans="1:9" ht="58.5" customHeight="1" x14ac:dyDescent="0.25">
      <c r="A5" s="704" t="s">
        <v>290</v>
      </c>
      <c r="B5" s="701" t="s">
        <v>637</v>
      </c>
      <c r="C5" s="130" t="s">
        <v>177</v>
      </c>
      <c r="D5" s="545" t="s">
        <v>178</v>
      </c>
      <c r="E5" s="94" t="s">
        <v>286</v>
      </c>
      <c r="F5" s="94"/>
      <c r="G5" s="94" t="s">
        <v>286</v>
      </c>
      <c r="H5" s="328" t="s">
        <v>638</v>
      </c>
      <c r="I5" s="344" t="s">
        <v>684</v>
      </c>
    </row>
    <row r="6" spans="1:9" ht="60" x14ac:dyDescent="0.25">
      <c r="A6" s="704"/>
      <c r="B6" s="701"/>
      <c r="C6" s="130" t="s">
        <v>179</v>
      </c>
      <c r="D6" s="545" t="s">
        <v>180</v>
      </c>
      <c r="E6" s="94" t="s">
        <v>286</v>
      </c>
      <c r="F6" s="94"/>
      <c r="G6" s="94" t="s">
        <v>286</v>
      </c>
      <c r="H6" s="328" t="s">
        <v>639</v>
      </c>
      <c r="I6" s="344" t="s">
        <v>687</v>
      </c>
    </row>
    <row r="7" spans="1:9" ht="78.75" customHeight="1" x14ac:dyDescent="0.25">
      <c r="A7" s="704"/>
      <c r="B7" s="701" t="s">
        <v>640</v>
      </c>
      <c r="C7" s="130" t="s">
        <v>183</v>
      </c>
      <c r="D7" s="333" t="s">
        <v>683</v>
      </c>
      <c r="E7" s="94"/>
      <c r="F7" s="94" t="s">
        <v>286</v>
      </c>
      <c r="G7" s="94" t="s">
        <v>286</v>
      </c>
      <c r="H7" s="328" t="s">
        <v>641</v>
      </c>
      <c r="I7" s="344" t="s">
        <v>695</v>
      </c>
    </row>
    <row r="8" spans="1:9" ht="75" x14ac:dyDescent="0.25">
      <c r="A8" s="704"/>
      <c r="B8" s="701"/>
      <c r="C8" s="130" t="s">
        <v>185</v>
      </c>
      <c r="D8" s="137" t="s">
        <v>186</v>
      </c>
      <c r="E8" s="94"/>
      <c r="F8" s="94" t="s">
        <v>286</v>
      </c>
      <c r="G8" s="94" t="s">
        <v>286</v>
      </c>
      <c r="H8" s="328" t="s">
        <v>641</v>
      </c>
      <c r="I8" s="344" t="s">
        <v>695</v>
      </c>
    </row>
    <row r="9" spans="1:9" ht="135" x14ac:dyDescent="0.25">
      <c r="A9" s="704"/>
      <c r="B9" s="701"/>
      <c r="C9" s="130" t="s">
        <v>187</v>
      </c>
      <c r="D9" s="137" t="s">
        <v>188</v>
      </c>
      <c r="E9" s="94" t="s">
        <v>170</v>
      </c>
      <c r="F9" s="94" t="s">
        <v>286</v>
      </c>
      <c r="G9" s="94" t="s">
        <v>286</v>
      </c>
      <c r="H9" s="328" t="s">
        <v>642</v>
      </c>
      <c r="I9" s="344" t="s">
        <v>688</v>
      </c>
    </row>
    <row r="10" spans="1:9" ht="75" x14ac:dyDescent="0.25">
      <c r="A10" s="704"/>
      <c r="B10" s="701"/>
      <c r="C10" s="130" t="s">
        <v>189</v>
      </c>
      <c r="D10" s="137" t="s">
        <v>345</v>
      </c>
      <c r="E10" s="94" t="s">
        <v>170</v>
      </c>
      <c r="F10" s="94" t="s">
        <v>286</v>
      </c>
      <c r="G10" s="94" t="s">
        <v>286</v>
      </c>
      <c r="H10" s="328" t="s">
        <v>643</v>
      </c>
      <c r="I10" s="344" t="s">
        <v>697</v>
      </c>
    </row>
    <row r="11" spans="1:9" ht="65.25" customHeight="1" x14ac:dyDescent="0.25">
      <c r="A11" s="704" t="s">
        <v>298</v>
      </c>
      <c r="B11" s="701" t="s">
        <v>644</v>
      </c>
      <c r="C11" s="130" t="s">
        <v>346</v>
      </c>
      <c r="D11" s="137" t="s">
        <v>194</v>
      </c>
      <c r="E11" s="94" t="s">
        <v>286</v>
      </c>
      <c r="F11" s="94" t="s">
        <v>170</v>
      </c>
      <c r="G11" s="94" t="s">
        <v>286</v>
      </c>
      <c r="H11" s="328" t="s">
        <v>645</v>
      </c>
      <c r="I11" s="344" t="s">
        <v>696</v>
      </c>
    </row>
    <row r="12" spans="1:9" ht="60" x14ac:dyDescent="0.25">
      <c r="A12" s="704"/>
      <c r="B12" s="701"/>
      <c r="C12" s="130" t="s">
        <v>347</v>
      </c>
      <c r="D12" s="137" t="s">
        <v>196</v>
      </c>
      <c r="E12" s="94" t="s">
        <v>170</v>
      </c>
      <c r="F12" s="94" t="s">
        <v>286</v>
      </c>
      <c r="G12" s="94" t="s">
        <v>286</v>
      </c>
      <c r="H12" s="328" t="s">
        <v>645</v>
      </c>
      <c r="I12" s="344" t="s">
        <v>696</v>
      </c>
    </row>
    <row r="13" spans="1:9" ht="76.5" customHeight="1" x14ac:dyDescent="0.25">
      <c r="A13" s="704"/>
      <c r="B13" s="701"/>
      <c r="C13" s="130" t="s">
        <v>348</v>
      </c>
      <c r="D13" s="137" t="s">
        <v>198</v>
      </c>
      <c r="E13" s="94" t="s">
        <v>170</v>
      </c>
      <c r="F13" s="94" t="s">
        <v>286</v>
      </c>
      <c r="G13" s="94" t="s">
        <v>286</v>
      </c>
      <c r="H13" s="328" t="s">
        <v>646</v>
      </c>
      <c r="I13" s="344" t="s">
        <v>689</v>
      </c>
    </row>
    <row r="14" spans="1:9" ht="30" customHeight="1" x14ac:dyDescent="0.25">
      <c r="A14" s="704" t="s">
        <v>302</v>
      </c>
      <c r="B14" s="701" t="s">
        <v>303</v>
      </c>
      <c r="C14" s="130" t="s">
        <v>201</v>
      </c>
      <c r="D14" s="137" t="s">
        <v>349</v>
      </c>
      <c r="E14" s="94" t="s">
        <v>286</v>
      </c>
      <c r="F14" s="94"/>
      <c r="G14" s="94" t="s">
        <v>286</v>
      </c>
      <c r="H14" s="328" t="s">
        <v>647</v>
      </c>
      <c r="I14" s="132" t="s">
        <v>121</v>
      </c>
    </row>
    <row r="15" spans="1:9" ht="60" x14ac:dyDescent="0.25">
      <c r="A15" s="704"/>
      <c r="B15" s="701"/>
      <c r="C15" s="130" t="s">
        <v>203</v>
      </c>
      <c r="D15" s="137" t="s">
        <v>204</v>
      </c>
      <c r="E15" s="94" t="s">
        <v>286</v>
      </c>
      <c r="F15" s="94" t="s">
        <v>170</v>
      </c>
      <c r="G15" s="94" t="s">
        <v>286</v>
      </c>
      <c r="H15" s="328" t="s">
        <v>648</v>
      </c>
      <c r="I15" s="344" t="s">
        <v>693</v>
      </c>
    </row>
    <row r="16" spans="1:9" ht="60" x14ac:dyDescent="0.25">
      <c r="A16" s="704"/>
      <c r="B16" s="701"/>
      <c r="C16" s="130" t="s">
        <v>205</v>
      </c>
      <c r="D16" s="137" t="s">
        <v>206</v>
      </c>
      <c r="E16" s="94" t="s">
        <v>170</v>
      </c>
      <c r="F16" s="94" t="s">
        <v>286</v>
      </c>
      <c r="G16" s="94" t="s">
        <v>286</v>
      </c>
      <c r="H16" s="328" t="s">
        <v>649</v>
      </c>
      <c r="I16" s="344" t="s">
        <v>692</v>
      </c>
    </row>
    <row r="17" spans="1:9" ht="30" x14ac:dyDescent="0.25">
      <c r="A17" s="704"/>
      <c r="B17" s="701"/>
      <c r="C17" s="130" t="s">
        <v>207</v>
      </c>
      <c r="D17" s="137" t="s">
        <v>650</v>
      </c>
      <c r="E17" s="94" t="s">
        <v>286</v>
      </c>
      <c r="F17" s="94"/>
      <c r="G17" s="94" t="s">
        <v>286</v>
      </c>
      <c r="H17" s="328" t="s">
        <v>647</v>
      </c>
      <c r="I17" s="132" t="s">
        <v>121</v>
      </c>
    </row>
    <row r="18" spans="1:9" ht="105" x14ac:dyDescent="0.25">
      <c r="A18" s="704"/>
      <c r="B18" s="701"/>
      <c r="C18" s="130" t="s">
        <v>209</v>
      </c>
      <c r="D18" s="137" t="s">
        <v>210</v>
      </c>
      <c r="E18" s="94" t="s">
        <v>286</v>
      </c>
      <c r="F18" s="94" t="s">
        <v>170</v>
      </c>
      <c r="G18" s="94" t="s">
        <v>286</v>
      </c>
      <c r="H18" s="328" t="s">
        <v>651</v>
      </c>
      <c r="I18" s="344" t="s">
        <v>691</v>
      </c>
    </row>
    <row r="19" spans="1:9" ht="75" x14ac:dyDescent="0.25">
      <c r="A19" s="704"/>
      <c r="B19" s="701"/>
      <c r="C19" s="130" t="s">
        <v>211</v>
      </c>
      <c r="D19" s="137" t="s">
        <v>212</v>
      </c>
      <c r="E19" s="94" t="s">
        <v>286</v>
      </c>
      <c r="F19" s="94" t="s">
        <v>170</v>
      </c>
      <c r="G19" s="94" t="s">
        <v>286</v>
      </c>
      <c r="H19" s="328" t="s">
        <v>652</v>
      </c>
      <c r="I19" s="344" t="s">
        <v>690</v>
      </c>
    </row>
    <row r="20" spans="1:9" ht="120.75" thickBot="1" x14ac:dyDescent="0.3">
      <c r="A20" s="704"/>
      <c r="B20" s="701"/>
      <c r="C20" s="141" t="s">
        <v>213</v>
      </c>
      <c r="D20" s="142" t="s">
        <v>653</v>
      </c>
      <c r="E20" s="143" t="s">
        <v>286</v>
      </c>
      <c r="F20" s="143" t="s">
        <v>170</v>
      </c>
      <c r="G20" s="143" t="s">
        <v>286</v>
      </c>
      <c r="H20" s="329" t="s">
        <v>654</v>
      </c>
      <c r="I20" s="344" t="s">
        <v>698</v>
      </c>
    </row>
    <row r="21" spans="1:9" x14ac:dyDescent="0.25">
      <c r="A21" s="704"/>
      <c r="B21" s="702"/>
      <c r="C21" s="335" t="s">
        <v>215</v>
      </c>
      <c r="D21" s="336" t="s">
        <v>216</v>
      </c>
      <c r="E21" s="340"/>
      <c r="F21" s="340"/>
      <c r="G21" s="341" t="s">
        <v>286</v>
      </c>
      <c r="H21" s="342" t="s">
        <v>88</v>
      </c>
      <c r="I21" s="345"/>
    </row>
    <row r="22" spans="1:9" ht="99" customHeight="1" x14ac:dyDescent="0.25">
      <c r="A22" s="704"/>
      <c r="B22" s="702"/>
      <c r="C22" s="147" t="s">
        <v>351</v>
      </c>
      <c r="D22" s="321" t="s">
        <v>218</v>
      </c>
      <c r="E22" s="322"/>
      <c r="F22" s="323"/>
      <c r="G22" s="148" t="s">
        <v>309</v>
      </c>
      <c r="H22" s="330" t="s">
        <v>655</v>
      </c>
      <c r="I22" s="344" t="s">
        <v>699</v>
      </c>
    </row>
    <row r="23" spans="1:9" ht="54" customHeight="1" x14ac:dyDescent="0.25">
      <c r="A23" s="704"/>
      <c r="B23" s="702"/>
      <c r="C23" s="147" t="s">
        <v>352</v>
      </c>
      <c r="D23" s="321" t="s">
        <v>221</v>
      </c>
      <c r="E23" s="322"/>
      <c r="F23" s="323"/>
      <c r="G23" s="148" t="s">
        <v>311</v>
      </c>
      <c r="H23" s="330" t="s">
        <v>656</v>
      </c>
      <c r="I23" s="344" t="s">
        <v>700</v>
      </c>
    </row>
    <row r="24" spans="1:9" ht="87.75" customHeight="1" x14ac:dyDescent="0.25">
      <c r="A24" s="704"/>
      <c r="B24" s="702"/>
      <c r="C24" s="147" t="s">
        <v>353</v>
      </c>
      <c r="D24" s="321" t="s">
        <v>313</v>
      </c>
      <c r="E24" s="322"/>
      <c r="F24" s="323"/>
      <c r="G24" s="148" t="s">
        <v>314</v>
      </c>
      <c r="H24" s="330" t="s">
        <v>657</v>
      </c>
      <c r="I24" s="344" t="s">
        <v>701</v>
      </c>
    </row>
    <row r="25" spans="1:9" ht="88.5" customHeight="1" x14ac:dyDescent="0.25">
      <c r="A25" s="704"/>
      <c r="B25" s="702"/>
      <c r="C25" s="147" t="s">
        <v>354</v>
      </c>
      <c r="D25" s="321" t="s">
        <v>225</v>
      </c>
      <c r="E25" s="322"/>
      <c r="F25" s="323"/>
      <c r="G25" s="148" t="s">
        <v>316</v>
      </c>
      <c r="H25" s="330" t="s">
        <v>658</v>
      </c>
      <c r="I25" s="344" t="s">
        <v>702</v>
      </c>
    </row>
    <row r="26" spans="1:9" ht="67.5" customHeight="1" x14ac:dyDescent="0.25">
      <c r="A26" s="704"/>
      <c r="B26" s="702"/>
      <c r="C26" s="147" t="s">
        <v>355</v>
      </c>
      <c r="D26" s="321" t="s">
        <v>227</v>
      </c>
      <c r="E26" s="322"/>
      <c r="F26" s="323"/>
      <c r="G26" s="148" t="s">
        <v>318</v>
      </c>
      <c r="H26" s="330" t="s">
        <v>659</v>
      </c>
      <c r="I26" s="344" t="s">
        <v>703</v>
      </c>
    </row>
    <row r="27" spans="1:9" ht="63.75" customHeight="1" x14ac:dyDescent="0.25">
      <c r="A27" s="704"/>
      <c r="B27" s="702"/>
      <c r="C27" s="147" t="s">
        <v>356</v>
      </c>
      <c r="D27" s="321" t="s">
        <v>660</v>
      </c>
      <c r="E27" s="322"/>
      <c r="F27" s="323"/>
      <c r="G27" s="148" t="s">
        <v>320</v>
      </c>
      <c r="H27" s="330" t="s">
        <v>659</v>
      </c>
      <c r="I27" s="344" t="s">
        <v>703</v>
      </c>
    </row>
    <row r="28" spans="1:9" ht="70.5" customHeight="1" x14ac:dyDescent="0.25">
      <c r="A28" s="704"/>
      <c r="B28" s="702"/>
      <c r="C28" s="147" t="s">
        <v>357</v>
      </c>
      <c r="D28" s="321" t="s">
        <v>231</v>
      </c>
      <c r="E28" s="322"/>
      <c r="F28" s="323"/>
      <c r="G28" s="148" t="s">
        <v>321</v>
      </c>
      <c r="H28" s="330" t="s">
        <v>661</v>
      </c>
      <c r="I28" s="344" t="s">
        <v>704</v>
      </c>
    </row>
    <row r="29" spans="1:9" ht="83.25" customHeight="1" thickBot="1" x14ac:dyDescent="0.3">
      <c r="A29" s="704"/>
      <c r="B29" s="702"/>
      <c r="C29" s="149" t="s">
        <v>358</v>
      </c>
      <c r="D29" s="324" t="s">
        <v>233</v>
      </c>
      <c r="E29" s="325"/>
      <c r="F29" s="326"/>
      <c r="G29" s="150" t="s">
        <v>323</v>
      </c>
      <c r="H29" s="331" t="s">
        <v>662</v>
      </c>
      <c r="I29" s="344" t="s">
        <v>705</v>
      </c>
    </row>
    <row r="30" spans="1:9" ht="134.25" customHeight="1" x14ac:dyDescent="0.25">
      <c r="A30" s="704" t="s">
        <v>325</v>
      </c>
      <c r="B30" s="701" t="s">
        <v>326</v>
      </c>
      <c r="C30" s="144" t="s">
        <v>236</v>
      </c>
      <c r="D30" s="415" t="s">
        <v>359</v>
      </c>
      <c r="E30" s="145"/>
      <c r="F30" s="145" t="s">
        <v>286</v>
      </c>
      <c r="G30" s="145" t="s">
        <v>286</v>
      </c>
      <c r="H30" s="221" t="s">
        <v>663</v>
      </c>
      <c r="I30" s="344" t="s">
        <v>706</v>
      </c>
    </row>
    <row r="31" spans="1:9" ht="30" x14ac:dyDescent="0.25">
      <c r="A31" s="704"/>
      <c r="B31" s="701"/>
      <c r="C31" s="130" t="s">
        <v>238</v>
      </c>
      <c r="D31" s="417" t="s">
        <v>360</v>
      </c>
      <c r="E31" s="94"/>
      <c r="F31" s="94" t="s">
        <v>286</v>
      </c>
      <c r="G31" s="94" t="s">
        <v>286</v>
      </c>
      <c r="H31" s="328" t="s">
        <v>361</v>
      </c>
      <c r="I31" s="346" t="s">
        <v>707</v>
      </c>
    </row>
    <row r="32" spans="1:9" ht="45" x14ac:dyDescent="0.25">
      <c r="A32" s="704"/>
      <c r="B32" s="701"/>
      <c r="C32" s="130" t="s">
        <v>240</v>
      </c>
      <c r="D32" s="137" t="s">
        <v>362</v>
      </c>
      <c r="E32" s="94" t="s">
        <v>170</v>
      </c>
      <c r="F32" s="94" t="s">
        <v>286</v>
      </c>
      <c r="G32" s="94" t="s">
        <v>286</v>
      </c>
      <c r="H32" s="328" t="s">
        <v>664</v>
      </c>
      <c r="I32" s="344" t="s">
        <v>708</v>
      </c>
    </row>
    <row r="33" spans="1:9" ht="45.75" thickBot="1" x14ac:dyDescent="0.3">
      <c r="A33" s="704"/>
      <c r="B33" s="701"/>
      <c r="C33" s="141" t="s">
        <v>242</v>
      </c>
      <c r="D33" s="142" t="s">
        <v>243</v>
      </c>
      <c r="E33" s="143" t="s">
        <v>170</v>
      </c>
      <c r="F33" s="143" t="s">
        <v>286</v>
      </c>
      <c r="G33" s="143" t="s">
        <v>286</v>
      </c>
      <c r="H33" s="329" t="s">
        <v>664</v>
      </c>
      <c r="I33" s="344" t="s">
        <v>708</v>
      </c>
    </row>
    <row r="34" spans="1:9" ht="30" x14ac:dyDescent="0.25">
      <c r="A34" s="704"/>
      <c r="B34" s="702"/>
      <c r="C34" s="335" t="s">
        <v>244</v>
      </c>
      <c r="D34" s="336" t="s">
        <v>245</v>
      </c>
      <c r="E34" s="337"/>
      <c r="F34" s="337"/>
      <c r="G34" s="338" t="s">
        <v>286</v>
      </c>
      <c r="H34" s="339"/>
      <c r="I34" s="345"/>
    </row>
    <row r="35" spans="1:9" ht="66" customHeight="1" x14ac:dyDescent="0.25">
      <c r="A35" s="704"/>
      <c r="B35" s="702"/>
      <c r="C35" s="147" t="s">
        <v>364</v>
      </c>
      <c r="D35" s="321" t="s">
        <v>247</v>
      </c>
      <c r="E35" s="322"/>
      <c r="F35" s="323"/>
      <c r="G35" s="148" t="s">
        <v>309</v>
      </c>
      <c r="H35" s="330" t="s">
        <v>665</v>
      </c>
      <c r="I35" s="344" t="s">
        <v>710</v>
      </c>
    </row>
    <row r="36" spans="1:9" ht="31.5" customHeight="1" x14ac:dyDescent="0.25">
      <c r="A36" s="704"/>
      <c r="B36" s="702"/>
      <c r="C36" s="147" t="s">
        <v>365</v>
      </c>
      <c r="D36" s="321" t="s">
        <v>249</v>
      </c>
      <c r="E36" s="322"/>
      <c r="F36" s="323"/>
      <c r="G36" s="148" t="s">
        <v>311</v>
      </c>
      <c r="H36" s="330" t="s">
        <v>666</v>
      </c>
      <c r="I36" s="344" t="s">
        <v>709</v>
      </c>
    </row>
    <row r="37" spans="1:9" ht="62.25" customHeight="1" x14ac:dyDescent="0.25">
      <c r="A37" s="704"/>
      <c r="B37" s="702"/>
      <c r="C37" s="147" t="s">
        <v>366</v>
      </c>
      <c r="D37" s="321" t="s">
        <v>251</v>
      </c>
      <c r="E37" s="322"/>
      <c r="F37" s="323"/>
      <c r="G37" s="148" t="s">
        <v>314</v>
      </c>
      <c r="H37" s="330" t="s">
        <v>667</v>
      </c>
      <c r="I37" s="344" t="s">
        <v>711</v>
      </c>
    </row>
    <row r="38" spans="1:9" ht="60" x14ac:dyDescent="0.25">
      <c r="A38" s="704"/>
      <c r="B38" s="702"/>
      <c r="C38" s="147" t="s">
        <v>367</v>
      </c>
      <c r="D38" s="321" t="s">
        <v>253</v>
      </c>
      <c r="E38" s="322"/>
      <c r="F38" s="323"/>
      <c r="G38" s="148" t="s">
        <v>316</v>
      </c>
      <c r="H38" s="330" t="s">
        <v>668</v>
      </c>
      <c r="I38" s="344" t="s">
        <v>712</v>
      </c>
    </row>
    <row r="39" spans="1:9" ht="45" customHeight="1" x14ac:dyDescent="0.25">
      <c r="A39" s="704"/>
      <c r="B39" s="702"/>
      <c r="C39" s="147" t="s">
        <v>368</v>
      </c>
      <c r="D39" s="321" t="s">
        <v>669</v>
      </c>
      <c r="E39" s="322"/>
      <c r="F39" s="323"/>
      <c r="G39" s="148" t="s">
        <v>318</v>
      </c>
      <c r="H39" s="330" t="s">
        <v>670</v>
      </c>
      <c r="I39" s="344" t="s">
        <v>713</v>
      </c>
    </row>
    <row r="40" spans="1:9" ht="60" x14ac:dyDescent="0.25">
      <c r="A40" s="704"/>
      <c r="B40" s="702"/>
      <c r="C40" s="147" t="s">
        <v>369</v>
      </c>
      <c r="D40" s="321" t="s">
        <v>257</v>
      </c>
      <c r="E40" s="322"/>
      <c r="F40" s="323"/>
      <c r="G40" s="148" t="s">
        <v>320</v>
      </c>
      <c r="H40" s="330" t="s">
        <v>671</v>
      </c>
      <c r="I40" s="344" t="s">
        <v>714</v>
      </c>
    </row>
    <row r="41" spans="1:9" ht="45" customHeight="1" thickBot="1" x14ac:dyDescent="0.3">
      <c r="A41" s="704"/>
      <c r="B41" s="702"/>
      <c r="C41" s="149" t="s">
        <v>370</v>
      </c>
      <c r="D41" s="324" t="s">
        <v>259</v>
      </c>
      <c r="E41" s="325"/>
      <c r="F41" s="326"/>
      <c r="G41" s="150" t="s">
        <v>321</v>
      </c>
      <c r="H41" s="331" t="s">
        <v>672</v>
      </c>
      <c r="I41" s="344" t="s">
        <v>715</v>
      </c>
    </row>
    <row r="42" spans="1:9" ht="30" customHeight="1" x14ac:dyDescent="0.25">
      <c r="A42" s="704" t="s">
        <v>335</v>
      </c>
      <c r="B42" s="701" t="s">
        <v>336</v>
      </c>
      <c r="C42" s="144" t="s">
        <v>262</v>
      </c>
      <c r="D42" s="415" t="s">
        <v>263</v>
      </c>
      <c r="E42" s="145" t="s">
        <v>286</v>
      </c>
      <c r="F42" s="145"/>
      <c r="G42" s="145" t="s">
        <v>286</v>
      </c>
      <c r="H42" s="332" t="s">
        <v>673</v>
      </c>
      <c r="I42" s="344" t="s">
        <v>716</v>
      </c>
    </row>
    <row r="43" spans="1:9" ht="75.75" thickBot="1" x14ac:dyDescent="0.3">
      <c r="A43" s="704"/>
      <c r="B43" s="701"/>
      <c r="C43" s="141" t="s">
        <v>264</v>
      </c>
      <c r="D43" s="416" t="s">
        <v>265</v>
      </c>
      <c r="E43" s="143" t="s">
        <v>170</v>
      </c>
      <c r="F43" s="143" t="s">
        <v>286</v>
      </c>
      <c r="G43" s="143" t="s">
        <v>286</v>
      </c>
      <c r="H43" s="329" t="s">
        <v>674</v>
      </c>
      <c r="I43" s="344" t="s">
        <v>717</v>
      </c>
    </row>
    <row r="44" spans="1:9" x14ac:dyDescent="0.25">
      <c r="A44" s="704"/>
      <c r="B44" s="702"/>
      <c r="C44" s="335" t="s">
        <v>372</v>
      </c>
      <c r="D44" s="336" t="s">
        <v>267</v>
      </c>
      <c r="E44" s="337"/>
      <c r="F44" s="337"/>
      <c r="G44" s="338" t="s">
        <v>286</v>
      </c>
      <c r="H44" s="339"/>
      <c r="I44" s="345"/>
    </row>
    <row r="45" spans="1:9" ht="78" customHeight="1" x14ac:dyDescent="0.25">
      <c r="A45" s="704"/>
      <c r="B45" s="702"/>
      <c r="C45" s="147" t="s">
        <v>373</v>
      </c>
      <c r="D45" s="321" t="s">
        <v>269</v>
      </c>
      <c r="E45" s="322"/>
      <c r="F45" s="323"/>
      <c r="G45" s="148" t="s">
        <v>309</v>
      </c>
      <c r="H45" s="330" t="s">
        <v>675</v>
      </c>
      <c r="I45" s="344" t="s">
        <v>718</v>
      </c>
    </row>
    <row r="46" spans="1:9" ht="72" customHeight="1" x14ac:dyDescent="0.25">
      <c r="A46" s="704"/>
      <c r="B46" s="702"/>
      <c r="C46" s="147" t="s">
        <v>374</v>
      </c>
      <c r="D46" s="321" t="s">
        <v>271</v>
      </c>
      <c r="E46" s="322"/>
      <c r="F46" s="323"/>
      <c r="G46" s="148" t="s">
        <v>314</v>
      </c>
      <c r="H46" s="330" t="s">
        <v>676</v>
      </c>
      <c r="I46" s="344" t="s">
        <v>719</v>
      </c>
    </row>
    <row r="47" spans="1:9" ht="129.75" customHeight="1" x14ac:dyDescent="0.25">
      <c r="A47" s="704"/>
      <c r="B47" s="702"/>
      <c r="C47" s="147" t="s">
        <v>376</v>
      </c>
      <c r="D47" s="321" t="s">
        <v>339</v>
      </c>
      <c r="E47" s="322"/>
      <c r="F47" s="323"/>
      <c r="G47" s="148" t="s">
        <v>316</v>
      </c>
      <c r="H47" s="330" t="s">
        <v>677</v>
      </c>
      <c r="I47" s="344" t="s">
        <v>720</v>
      </c>
    </row>
    <row r="48" spans="1:9" ht="45" customHeight="1" x14ac:dyDescent="0.25">
      <c r="A48" s="704"/>
      <c r="B48" s="702"/>
      <c r="C48" s="147" t="s">
        <v>377</v>
      </c>
      <c r="D48" s="321" t="s">
        <v>275</v>
      </c>
      <c r="E48" s="322"/>
      <c r="F48" s="323"/>
      <c r="G48" s="148" t="s">
        <v>318</v>
      </c>
      <c r="H48" s="330" t="s">
        <v>678</v>
      </c>
      <c r="I48" s="344" t="s">
        <v>721</v>
      </c>
    </row>
    <row r="49" spans="1:9" ht="77.25" customHeight="1" x14ac:dyDescent="0.25">
      <c r="A49" s="704"/>
      <c r="B49" s="702"/>
      <c r="C49" s="147" t="s">
        <v>378</v>
      </c>
      <c r="D49" s="321" t="s">
        <v>679</v>
      </c>
      <c r="E49" s="322"/>
      <c r="F49" s="323"/>
      <c r="G49" s="148" t="s">
        <v>320</v>
      </c>
      <c r="H49" s="330" t="s">
        <v>680</v>
      </c>
      <c r="I49" s="344" t="s">
        <v>722</v>
      </c>
    </row>
    <row r="50" spans="1:9" ht="80.25" customHeight="1" x14ac:dyDescent="0.25">
      <c r="A50" s="704"/>
      <c r="B50" s="702"/>
      <c r="C50" s="147" t="s">
        <v>379</v>
      </c>
      <c r="D50" s="321" t="s">
        <v>279</v>
      </c>
      <c r="E50" s="322"/>
      <c r="F50" s="323"/>
      <c r="G50" s="148" t="s">
        <v>321</v>
      </c>
      <c r="H50" s="330" t="s">
        <v>681</v>
      </c>
      <c r="I50" s="344" t="s">
        <v>723</v>
      </c>
    </row>
    <row r="51" spans="1:9" ht="40.5" customHeight="1" thickBot="1" x14ac:dyDescent="0.3">
      <c r="A51" s="707"/>
      <c r="B51" s="703"/>
      <c r="C51" s="149" t="s">
        <v>380</v>
      </c>
      <c r="D51" s="324" t="s">
        <v>281</v>
      </c>
      <c r="E51" s="325"/>
      <c r="F51" s="326"/>
      <c r="G51" s="150" t="s">
        <v>323</v>
      </c>
      <c r="H51" s="331" t="s">
        <v>682</v>
      </c>
      <c r="I51" s="347" t="s">
        <v>724</v>
      </c>
    </row>
    <row r="52" spans="1:9" x14ac:dyDescent="0.25">
      <c r="I52" s="343"/>
    </row>
    <row r="53" spans="1:9" x14ac:dyDescent="0.25">
      <c r="I53" s="343"/>
    </row>
    <row r="54" spans="1:9" x14ac:dyDescent="0.25">
      <c r="I54" s="343"/>
    </row>
    <row r="55" spans="1:9" x14ac:dyDescent="0.25">
      <c r="I55" s="343"/>
    </row>
    <row r="56" spans="1:9" x14ac:dyDescent="0.25">
      <c r="I56" s="343"/>
    </row>
    <row r="57" spans="1:9" x14ac:dyDescent="0.25">
      <c r="I57" s="343"/>
    </row>
    <row r="58" spans="1:9" x14ac:dyDescent="0.25">
      <c r="I58" s="343"/>
    </row>
    <row r="59" spans="1:9" x14ac:dyDescent="0.25">
      <c r="I59" s="343"/>
    </row>
    <row r="60" spans="1:9" x14ac:dyDescent="0.25">
      <c r="I60" s="343"/>
    </row>
    <row r="61" spans="1:9" x14ac:dyDescent="0.25">
      <c r="I61" s="343"/>
    </row>
    <row r="62" spans="1:9" x14ac:dyDescent="0.25">
      <c r="I62" s="343"/>
    </row>
    <row r="63" spans="1:9" x14ac:dyDescent="0.25">
      <c r="I63" s="343"/>
    </row>
    <row r="64" spans="1:9" x14ac:dyDescent="0.25">
      <c r="I64" s="343"/>
    </row>
    <row r="65" spans="9:9" x14ac:dyDescent="0.25">
      <c r="I65" s="343"/>
    </row>
    <row r="66" spans="9:9" x14ac:dyDescent="0.25">
      <c r="I66" s="343"/>
    </row>
    <row r="67" spans="9:9" x14ac:dyDescent="0.25">
      <c r="I67" s="343"/>
    </row>
    <row r="68" spans="9:9" x14ac:dyDescent="0.25">
      <c r="I68" s="343"/>
    </row>
    <row r="69" spans="9:9" x14ac:dyDescent="0.25">
      <c r="I69" s="343"/>
    </row>
    <row r="70" spans="9:9" x14ac:dyDescent="0.25">
      <c r="I70" s="343"/>
    </row>
    <row r="71" spans="9:9" x14ac:dyDescent="0.25">
      <c r="I71" s="343"/>
    </row>
    <row r="72" spans="9:9" x14ac:dyDescent="0.25">
      <c r="I72" s="343"/>
    </row>
    <row r="73" spans="9:9" x14ac:dyDescent="0.25">
      <c r="I73" s="343"/>
    </row>
    <row r="74" spans="9:9" x14ac:dyDescent="0.25">
      <c r="I74" s="343"/>
    </row>
    <row r="75" spans="9:9" x14ac:dyDescent="0.25">
      <c r="I75" s="343"/>
    </row>
    <row r="76" spans="9:9" x14ac:dyDescent="0.25">
      <c r="I76" s="343"/>
    </row>
    <row r="77" spans="9:9" x14ac:dyDescent="0.25">
      <c r="I77" s="343"/>
    </row>
    <row r="78" spans="9:9" x14ac:dyDescent="0.25">
      <c r="I78" s="343"/>
    </row>
    <row r="79" spans="9:9" x14ac:dyDescent="0.25">
      <c r="I79" s="343"/>
    </row>
    <row r="80" spans="9:9" x14ac:dyDescent="0.25">
      <c r="I80" s="343"/>
    </row>
    <row r="81" spans="9:9" x14ac:dyDescent="0.25">
      <c r="I81" s="343"/>
    </row>
    <row r="82" spans="9:9" x14ac:dyDescent="0.25">
      <c r="I82" s="343"/>
    </row>
    <row r="83" spans="9:9" x14ac:dyDescent="0.25">
      <c r="I83" s="343"/>
    </row>
    <row r="84" spans="9:9" x14ac:dyDescent="0.25">
      <c r="I84" s="343"/>
    </row>
    <row r="85" spans="9:9" x14ac:dyDescent="0.25">
      <c r="I85" s="343"/>
    </row>
    <row r="86" spans="9:9" x14ac:dyDescent="0.25">
      <c r="I86" s="343"/>
    </row>
    <row r="87" spans="9:9" x14ac:dyDescent="0.25">
      <c r="I87" s="343"/>
    </row>
    <row r="88" spans="9:9" x14ac:dyDescent="0.25">
      <c r="I88" s="343"/>
    </row>
    <row r="89" spans="9:9" x14ac:dyDescent="0.25">
      <c r="I89" s="343"/>
    </row>
    <row r="90" spans="9:9" x14ac:dyDescent="0.25">
      <c r="I90" s="343"/>
    </row>
    <row r="91" spans="9:9" x14ac:dyDescent="0.25">
      <c r="I91" s="343"/>
    </row>
    <row r="92" spans="9:9" x14ac:dyDescent="0.25">
      <c r="I92" s="343"/>
    </row>
    <row r="93" spans="9:9" x14ac:dyDescent="0.25">
      <c r="I93" s="343"/>
    </row>
    <row r="94" spans="9:9" x14ac:dyDescent="0.25">
      <c r="I94" s="343"/>
    </row>
    <row r="95" spans="9:9" x14ac:dyDescent="0.25">
      <c r="I95" s="343"/>
    </row>
    <row r="96" spans="9:9" x14ac:dyDescent="0.25">
      <c r="I96" s="343"/>
    </row>
    <row r="97" spans="9:9" x14ac:dyDescent="0.25">
      <c r="I97" s="343"/>
    </row>
    <row r="98" spans="9:9" x14ac:dyDescent="0.25">
      <c r="I98" s="343"/>
    </row>
    <row r="99" spans="9:9" x14ac:dyDescent="0.25">
      <c r="I99" s="343"/>
    </row>
    <row r="100" spans="9:9" x14ac:dyDescent="0.25">
      <c r="I100" s="343"/>
    </row>
    <row r="101" spans="9:9" x14ac:dyDescent="0.25">
      <c r="I101" s="343"/>
    </row>
    <row r="102" spans="9:9" x14ac:dyDescent="0.25">
      <c r="I102" s="343"/>
    </row>
    <row r="103" spans="9:9" x14ac:dyDescent="0.25">
      <c r="I103" s="343"/>
    </row>
    <row r="104" spans="9:9" x14ac:dyDescent="0.25">
      <c r="I104" s="343"/>
    </row>
    <row r="105" spans="9:9" x14ac:dyDescent="0.25">
      <c r="I105" s="343"/>
    </row>
    <row r="106" spans="9:9" x14ac:dyDescent="0.25">
      <c r="I106" s="343"/>
    </row>
    <row r="107" spans="9:9" x14ac:dyDescent="0.25">
      <c r="I107" s="343"/>
    </row>
    <row r="108" spans="9:9" x14ac:dyDescent="0.25">
      <c r="I108" s="343"/>
    </row>
    <row r="109" spans="9:9" x14ac:dyDescent="0.25">
      <c r="I109" s="343"/>
    </row>
    <row r="110" spans="9:9" x14ac:dyDescent="0.25">
      <c r="I110" s="343"/>
    </row>
    <row r="111" spans="9:9" x14ac:dyDescent="0.25">
      <c r="I111" s="343"/>
    </row>
    <row r="112" spans="9:9" x14ac:dyDescent="0.25">
      <c r="I112" s="343"/>
    </row>
    <row r="113" spans="9:9" x14ac:dyDescent="0.25">
      <c r="I113" s="343"/>
    </row>
    <row r="114" spans="9:9" x14ac:dyDescent="0.25">
      <c r="I114" s="343"/>
    </row>
    <row r="115" spans="9:9" x14ac:dyDescent="0.25">
      <c r="I115" s="343"/>
    </row>
    <row r="116" spans="9:9" x14ac:dyDescent="0.25">
      <c r="I116" s="343"/>
    </row>
    <row r="117" spans="9:9" x14ac:dyDescent="0.25">
      <c r="I117" s="343"/>
    </row>
    <row r="118" spans="9:9" x14ac:dyDescent="0.25">
      <c r="I118" s="343"/>
    </row>
    <row r="119" spans="9:9" x14ac:dyDescent="0.25">
      <c r="I119" s="343"/>
    </row>
    <row r="120" spans="9:9" x14ac:dyDescent="0.25">
      <c r="I120" s="343"/>
    </row>
    <row r="121" spans="9:9" x14ac:dyDescent="0.25">
      <c r="I121" s="343"/>
    </row>
    <row r="122" spans="9:9" x14ac:dyDescent="0.25">
      <c r="I122" s="343"/>
    </row>
    <row r="123" spans="9:9" x14ac:dyDescent="0.25">
      <c r="I123" s="343"/>
    </row>
    <row r="124" spans="9:9" x14ac:dyDescent="0.25">
      <c r="I124" s="343"/>
    </row>
    <row r="125" spans="9:9" x14ac:dyDescent="0.25">
      <c r="I125" s="343"/>
    </row>
    <row r="126" spans="9:9" x14ac:dyDescent="0.25">
      <c r="I126" s="343"/>
    </row>
    <row r="127" spans="9:9" x14ac:dyDescent="0.25">
      <c r="I127" s="343"/>
    </row>
    <row r="128" spans="9:9" x14ac:dyDescent="0.25">
      <c r="I128" s="343"/>
    </row>
    <row r="129" spans="9:9" x14ac:dyDescent="0.25">
      <c r="I129" s="343"/>
    </row>
    <row r="130" spans="9:9" x14ac:dyDescent="0.25">
      <c r="I130" s="343"/>
    </row>
    <row r="131" spans="9:9" x14ac:dyDescent="0.25">
      <c r="I131" s="343"/>
    </row>
    <row r="132" spans="9:9" x14ac:dyDescent="0.25">
      <c r="I132" s="343"/>
    </row>
    <row r="133" spans="9:9" x14ac:dyDescent="0.25">
      <c r="I133" s="343"/>
    </row>
    <row r="134" spans="9:9" x14ac:dyDescent="0.25">
      <c r="I134" s="343"/>
    </row>
    <row r="135" spans="9:9" x14ac:dyDescent="0.25">
      <c r="I135" s="343"/>
    </row>
    <row r="136" spans="9:9" x14ac:dyDescent="0.25">
      <c r="I136" s="343"/>
    </row>
    <row r="137" spans="9:9" x14ac:dyDescent="0.25">
      <c r="I137" s="343"/>
    </row>
    <row r="138" spans="9:9" x14ac:dyDescent="0.25">
      <c r="I138" s="343"/>
    </row>
    <row r="139" spans="9:9" x14ac:dyDescent="0.25">
      <c r="I139" s="343"/>
    </row>
    <row r="140" spans="9:9" x14ac:dyDescent="0.25">
      <c r="I140" s="343"/>
    </row>
    <row r="141" spans="9:9" x14ac:dyDescent="0.25">
      <c r="I141" s="343"/>
    </row>
    <row r="142" spans="9:9" x14ac:dyDescent="0.25">
      <c r="I142" s="343"/>
    </row>
    <row r="143" spans="9:9" x14ac:dyDescent="0.25">
      <c r="I143" s="343"/>
    </row>
    <row r="144" spans="9:9" x14ac:dyDescent="0.25">
      <c r="I144" s="343"/>
    </row>
    <row r="145" spans="9:9" x14ac:dyDescent="0.25">
      <c r="I145" s="343"/>
    </row>
    <row r="146" spans="9:9" x14ac:dyDescent="0.25">
      <c r="I146" s="343"/>
    </row>
    <row r="147" spans="9:9" x14ac:dyDescent="0.25">
      <c r="I147" s="343"/>
    </row>
    <row r="148" spans="9:9" x14ac:dyDescent="0.25">
      <c r="I148" s="343"/>
    </row>
    <row r="149" spans="9:9" x14ac:dyDescent="0.25">
      <c r="I149" s="343"/>
    </row>
    <row r="150" spans="9:9" x14ac:dyDescent="0.25">
      <c r="I150" s="343"/>
    </row>
    <row r="151" spans="9:9" x14ac:dyDescent="0.25">
      <c r="I151" s="343"/>
    </row>
    <row r="152" spans="9:9" x14ac:dyDescent="0.25">
      <c r="I152" s="343"/>
    </row>
    <row r="153" spans="9:9" x14ac:dyDescent="0.25">
      <c r="I153" s="343"/>
    </row>
    <row r="154" spans="9:9" x14ac:dyDescent="0.25">
      <c r="I154" s="343"/>
    </row>
    <row r="155" spans="9:9" x14ac:dyDescent="0.25">
      <c r="I155" s="343"/>
    </row>
    <row r="156" spans="9:9" x14ac:dyDescent="0.25">
      <c r="I156" s="343"/>
    </row>
    <row r="157" spans="9:9" x14ac:dyDescent="0.25">
      <c r="I157" s="343"/>
    </row>
    <row r="158" spans="9:9" x14ac:dyDescent="0.25">
      <c r="I158" s="343"/>
    </row>
    <row r="159" spans="9:9" x14ac:dyDescent="0.25">
      <c r="I159" s="343"/>
    </row>
    <row r="160" spans="9:9" x14ac:dyDescent="0.25">
      <c r="I160" s="343"/>
    </row>
    <row r="161" spans="9:9" x14ac:dyDescent="0.25">
      <c r="I161" s="343"/>
    </row>
    <row r="162" spans="9:9" x14ac:dyDescent="0.25">
      <c r="I162" s="343"/>
    </row>
    <row r="163" spans="9:9" x14ac:dyDescent="0.25">
      <c r="I163" s="343"/>
    </row>
    <row r="164" spans="9:9" x14ac:dyDescent="0.25">
      <c r="I164" s="343"/>
    </row>
    <row r="165" spans="9:9" x14ac:dyDescent="0.25">
      <c r="I165" s="343"/>
    </row>
    <row r="166" spans="9:9" x14ac:dyDescent="0.25">
      <c r="I166" s="343"/>
    </row>
    <row r="167" spans="9:9" x14ac:dyDescent="0.25">
      <c r="I167" s="343"/>
    </row>
    <row r="168" spans="9:9" x14ac:dyDescent="0.25">
      <c r="I168" s="343"/>
    </row>
    <row r="169" spans="9:9" x14ac:dyDescent="0.25">
      <c r="I169" s="343"/>
    </row>
    <row r="170" spans="9:9" x14ac:dyDescent="0.25">
      <c r="I170" s="343"/>
    </row>
    <row r="171" spans="9:9" x14ac:dyDescent="0.25">
      <c r="I171" s="343"/>
    </row>
    <row r="172" spans="9:9" x14ac:dyDescent="0.25">
      <c r="I172" s="343"/>
    </row>
    <row r="173" spans="9:9" x14ac:dyDescent="0.25">
      <c r="I173" s="343"/>
    </row>
    <row r="174" spans="9:9" x14ac:dyDescent="0.25">
      <c r="I174" s="343"/>
    </row>
    <row r="175" spans="9:9" x14ac:dyDescent="0.25">
      <c r="I175" s="343"/>
    </row>
    <row r="176" spans="9:9" x14ac:dyDescent="0.25">
      <c r="I176" s="343"/>
    </row>
    <row r="177" spans="9:9" x14ac:dyDescent="0.25">
      <c r="I177" s="343"/>
    </row>
    <row r="178" spans="9:9" x14ac:dyDescent="0.25">
      <c r="I178" s="343"/>
    </row>
    <row r="179" spans="9:9" x14ac:dyDescent="0.25">
      <c r="I179" s="343"/>
    </row>
    <row r="180" spans="9:9" x14ac:dyDescent="0.25">
      <c r="I180" s="343"/>
    </row>
    <row r="181" spans="9:9" x14ac:dyDescent="0.25">
      <c r="I181" s="343"/>
    </row>
    <row r="182" spans="9:9" x14ac:dyDescent="0.25">
      <c r="I182" s="343"/>
    </row>
    <row r="183" spans="9:9" x14ac:dyDescent="0.25">
      <c r="I183" s="343"/>
    </row>
    <row r="184" spans="9:9" x14ac:dyDescent="0.25">
      <c r="I184" s="343"/>
    </row>
    <row r="185" spans="9:9" x14ac:dyDescent="0.25">
      <c r="I185" s="343"/>
    </row>
    <row r="186" spans="9:9" x14ac:dyDescent="0.25">
      <c r="I186" s="343"/>
    </row>
    <row r="187" spans="9:9" x14ac:dyDescent="0.25">
      <c r="I187" s="343"/>
    </row>
    <row r="188" spans="9:9" x14ac:dyDescent="0.25">
      <c r="I188" s="343"/>
    </row>
    <row r="189" spans="9:9" x14ac:dyDescent="0.25">
      <c r="I189" s="343"/>
    </row>
    <row r="190" spans="9:9" x14ac:dyDescent="0.25">
      <c r="I190" s="343"/>
    </row>
    <row r="191" spans="9:9" x14ac:dyDescent="0.25">
      <c r="I191" s="343"/>
    </row>
    <row r="192" spans="9:9" x14ac:dyDescent="0.25">
      <c r="I192" s="343"/>
    </row>
    <row r="193" spans="9:9" x14ac:dyDescent="0.25">
      <c r="I193" s="343"/>
    </row>
    <row r="194" spans="9:9" x14ac:dyDescent="0.25">
      <c r="I194" s="343"/>
    </row>
    <row r="195" spans="9:9" x14ac:dyDescent="0.25">
      <c r="I195" s="343"/>
    </row>
    <row r="196" spans="9:9" x14ac:dyDescent="0.25">
      <c r="I196" s="343"/>
    </row>
    <row r="197" spans="9:9" x14ac:dyDescent="0.25">
      <c r="I197" s="343"/>
    </row>
    <row r="198" spans="9:9" x14ac:dyDescent="0.25">
      <c r="I198" s="343"/>
    </row>
    <row r="199" spans="9:9" x14ac:dyDescent="0.25">
      <c r="I199" s="343"/>
    </row>
    <row r="200" spans="9:9" x14ac:dyDescent="0.25">
      <c r="I200" s="343"/>
    </row>
    <row r="201" spans="9:9" x14ac:dyDescent="0.25">
      <c r="I201" s="343"/>
    </row>
    <row r="202" spans="9:9" x14ac:dyDescent="0.25">
      <c r="I202" s="343"/>
    </row>
    <row r="203" spans="9:9" x14ac:dyDescent="0.25">
      <c r="I203" s="343"/>
    </row>
    <row r="204" spans="9:9" x14ac:dyDescent="0.25">
      <c r="I204" s="343"/>
    </row>
    <row r="205" spans="9:9" x14ac:dyDescent="0.25">
      <c r="I205" s="343"/>
    </row>
    <row r="206" spans="9:9" x14ac:dyDescent="0.25">
      <c r="I206" s="343"/>
    </row>
    <row r="207" spans="9:9" x14ac:dyDescent="0.25">
      <c r="I207" s="343"/>
    </row>
    <row r="208" spans="9:9" x14ac:dyDescent="0.25">
      <c r="I208" s="343"/>
    </row>
    <row r="209" spans="9:9" x14ac:dyDescent="0.25">
      <c r="I209" s="343"/>
    </row>
    <row r="210" spans="9:9" x14ac:dyDescent="0.25">
      <c r="I210" s="343"/>
    </row>
    <row r="211" spans="9:9" x14ac:dyDescent="0.25">
      <c r="I211" s="343"/>
    </row>
    <row r="212" spans="9:9" x14ac:dyDescent="0.25">
      <c r="I212" s="343"/>
    </row>
    <row r="213" spans="9:9" x14ac:dyDescent="0.25">
      <c r="I213" s="343"/>
    </row>
    <row r="214" spans="9:9" x14ac:dyDescent="0.25">
      <c r="I214" s="343"/>
    </row>
    <row r="215" spans="9:9" x14ac:dyDescent="0.25">
      <c r="I215" s="343"/>
    </row>
    <row r="216" spans="9:9" x14ac:dyDescent="0.25">
      <c r="I216" s="343"/>
    </row>
    <row r="217" spans="9:9" x14ac:dyDescent="0.25">
      <c r="I217" s="343"/>
    </row>
    <row r="218" spans="9:9" x14ac:dyDescent="0.25">
      <c r="I218" s="343"/>
    </row>
    <row r="219" spans="9:9" x14ac:dyDescent="0.25">
      <c r="I219" s="343"/>
    </row>
    <row r="220" spans="9:9" x14ac:dyDescent="0.25">
      <c r="I220" s="343"/>
    </row>
    <row r="221" spans="9:9" x14ac:dyDescent="0.25">
      <c r="I221" s="343"/>
    </row>
    <row r="222" spans="9:9" x14ac:dyDescent="0.25">
      <c r="I222" s="343"/>
    </row>
    <row r="223" spans="9:9" x14ac:dyDescent="0.25">
      <c r="I223" s="343"/>
    </row>
    <row r="224" spans="9:9" x14ac:dyDescent="0.25">
      <c r="I224" s="343"/>
    </row>
    <row r="225" spans="9:9" x14ac:dyDescent="0.25">
      <c r="I225" s="343"/>
    </row>
    <row r="226" spans="9:9" x14ac:dyDescent="0.25">
      <c r="I226" s="343"/>
    </row>
    <row r="227" spans="9:9" x14ac:dyDescent="0.25">
      <c r="I227" s="343"/>
    </row>
    <row r="228" spans="9:9" x14ac:dyDescent="0.25">
      <c r="I228" s="343"/>
    </row>
    <row r="229" spans="9:9" x14ac:dyDescent="0.25">
      <c r="I229" s="343"/>
    </row>
    <row r="230" spans="9:9" x14ac:dyDescent="0.25">
      <c r="I230" s="343"/>
    </row>
    <row r="231" spans="9:9" x14ac:dyDescent="0.25">
      <c r="I231" s="343"/>
    </row>
    <row r="232" spans="9:9" x14ac:dyDescent="0.25">
      <c r="I232" s="343"/>
    </row>
    <row r="233" spans="9:9" x14ac:dyDescent="0.25">
      <c r="I233" s="343"/>
    </row>
    <row r="234" spans="9:9" x14ac:dyDescent="0.25">
      <c r="I234" s="343"/>
    </row>
    <row r="235" spans="9:9" x14ac:dyDescent="0.25">
      <c r="I235" s="343"/>
    </row>
    <row r="236" spans="9:9" x14ac:dyDescent="0.25">
      <c r="I236" s="343"/>
    </row>
    <row r="237" spans="9:9" x14ac:dyDescent="0.25">
      <c r="I237" s="343"/>
    </row>
    <row r="238" spans="9:9" x14ac:dyDescent="0.25">
      <c r="I238" s="343"/>
    </row>
    <row r="239" spans="9:9" x14ac:dyDescent="0.25">
      <c r="I239" s="343"/>
    </row>
    <row r="240" spans="9:9" x14ac:dyDescent="0.25">
      <c r="I240" s="343"/>
    </row>
    <row r="241" spans="9:9" x14ac:dyDescent="0.25">
      <c r="I241" s="343"/>
    </row>
    <row r="242" spans="9:9" x14ac:dyDescent="0.25">
      <c r="I242" s="343"/>
    </row>
    <row r="243" spans="9:9" x14ac:dyDescent="0.25">
      <c r="I243" s="343"/>
    </row>
    <row r="244" spans="9:9" x14ac:dyDescent="0.25">
      <c r="I244" s="343"/>
    </row>
    <row r="245" spans="9:9" x14ac:dyDescent="0.25">
      <c r="I245" s="343"/>
    </row>
    <row r="246" spans="9:9" x14ac:dyDescent="0.25">
      <c r="I246" s="343"/>
    </row>
    <row r="247" spans="9:9" x14ac:dyDescent="0.25">
      <c r="I247" s="343"/>
    </row>
    <row r="248" spans="9:9" x14ac:dyDescent="0.25">
      <c r="I248" s="343"/>
    </row>
    <row r="249" spans="9:9" x14ac:dyDescent="0.25">
      <c r="I249" s="343"/>
    </row>
    <row r="250" spans="9:9" x14ac:dyDescent="0.25">
      <c r="I250" s="343"/>
    </row>
    <row r="251" spans="9:9" x14ac:dyDescent="0.25">
      <c r="I251" s="343"/>
    </row>
    <row r="252" spans="9:9" x14ac:dyDescent="0.25">
      <c r="I252" s="343"/>
    </row>
    <row r="253" spans="9:9" x14ac:dyDescent="0.25">
      <c r="I253" s="343"/>
    </row>
    <row r="254" spans="9:9" x14ac:dyDescent="0.25">
      <c r="I254" s="343"/>
    </row>
    <row r="255" spans="9:9" x14ac:dyDescent="0.25">
      <c r="I255" s="343"/>
    </row>
    <row r="256" spans="9:9" x14ac:dyDescent="0.25">
      <c r="I256" s="343"/>
    </row>
    <row r="257" spans="9:9" x14ac:dyDescent="0.25">
      <c r="I257" s="343"/>
    </row>
    <row r="258" spans="9:9" x14ac:dyDescent="0.25">
      <c r="I258" s="343"/>
    </row>
    <row r="259" spans="9:9" x14ac:dyDescent="0.25">
      <c r="I259" s="343"/>
    </row>
    <row r="260" spans="9:9" x14ac:dyDescent="0.25">
      <c r="I260" s="343"/>
    </row>
    <row r="261" spans="9:9" x14ac:dyDescent="0.25">
      <c r="I261" s="343"/>
    </row>
    <row r="262" spans="9:9" x14ac:dyDescent="0.25">
      <c r="I262" s="343"/>
    </row>
    <row r="263" spans="9:9" x14ac:dyDescent="0.25">
      <c r="I263" s="343"/>
    </row>
    <row r="264" spans="9:9" x14ac:dyDescent="0.25">
      <c r="I264" s="343"/>
    </row>
    <row r="265" spans="9:9" x14ac:dyDescent="0.25">
      <c r="I265" s="343"/>
    </row>
    <row r="266" spans="9:9" x14ac:dyDescent="0.25">
      <c r="I266" s="343"/>
    </row>
    <row r="267" spans="9:9" x14ac:dyDescent="0.25">
      <c r="I267" s="343"/>
    </row>
    <row r="268" spans="9:9" x14ac:dyDescent="0.25">
      <c r="I268" s="343"/>
    </row>
    <row r="269" spans="9:9" x14ac:dyDescent="0.25">
      <c r="I269" s="343"/>
    </row>
    <row r="270" spans="9:9" x14ac:dyDescent="0.25">
      <c r="I270" s="343"/>
    </row>
    <row r="271" spans="9:9" x14ac:dyDescent="0.25">
      <c r="I271" s="343"/>
    </row>
    <row r="272" spans="9:9" x14ac:dyDescent="0.25">
      <c r="I272" s="343"/>
    </row>
    <row r="273" spans="9:9" x14ac:dyDescent="0.25">
      <c r="I273" s="343"/>
    </row>
    <row r="274" spans="9:9" x14ac:dyDescent="0.25">
      <c r="I274" s="343"/>
    </row>
    <row r="275" spans="9:9" x14ac:dyDescent="0.25">
      <c r="I275" s="343"/>
    </row>
    <row r="276" spans="9:9" x14ac:dyDescent="0.25">
      <c r="I276" s="343"/>
    </row>
    <row r="277" spans="9:9" x14ac:dyDescent="0.25">
      <c r="I277" s="343"/>
    </row>
    <row r="278" spans="9:9" x14ac:dyDescent="0.25">
      <c r="I278" s="343"/>
    </row>
    <row r="279" spans="9:9" x14ac:dyDescent="0.25">
      <c r="I279" s="343"/>
    </row>
    <row r="280" spans="9:9" x14ac:dyDescent="0.25">
      <c r="I280" s="343"/>
    </row>
    <row r="281" spans="9:9" x14ac:dyDescent="0.25">
      <c r="I281" s="343"/>
    </row>
    <row r="282" spans="9:9" x14ac:dyDescent="0.25">
      <c r="I282" s="343"/>
    </row>
    <row r="283" spans="9:9" x14ac:dyDescent="0.25">
      <c r="I283" s="343"/>
    </row>
    <row r="284" spans="9:9" x14ac:dyDescent="0.25">
      <c r="I284" s="343"/>
    </row>
    <row r="285" spans="9:9" x14ac:dyDescent="0.25">
      <c r="I285" s="343"/>
    </row>
    <row r="286" spans="9:9" x14ac:dyDescent="0.25">
      <c r="I286" s="343"/>
    </row>
    <row r="287" spans="9:9" x14ac:dyDescent="0.25">
      <c r="I287" s="343"/>
    </row>
    <row r="288" spans="9:9" x14ac:dyDescent="0.25">
      <c r="I288" s="343"/>
    </row>
    <row r="289" spans="9:9" x14ac:dyDescent="0.25">
      <c r="I289" s="343"/>
    </row>
    <row r="290" spans="9:9" x14ac:dyDescent="0.25">
      <c r="I290" s="343"/>
    </row>
    <row r="291" spans="9:9" x14ac:dyDescent="0.25">
      <c r="I291" s="343"/>
    </row>
    <row r="292" spans="9:9" x14ac:dyDescent="0.25">
      <c r="I292" s="343"/>
    </row>
    <row r="293" spans="9:9" x14ac:dyDescent="0.25">
      <c r="I293" s="343"/>
    </row>
    <row r="294" spans="9:9" x14ac:dyDescent="0.25">
      <c r="I294" s="343"/>
    </row>
    <row r="295" spans="9:9" x14ac:dyDescent="0.25">
      <c r="I295" s="343"/>
    </row>
    <row r="296" spans="9:9" x14ac:dyDescent="0.25">
      <c r="I296" s="343"/>
    </row>
    <row r="297" spans="9:9" x14ac:dyDescent="0.25">
      <c r="I297" s="343"/>
    </row>
    <row r="298" spans="9:9" x14ac:dyDescent="0.25">
      <c r="I298" s="343"/>
    </row>
    <row r="299" spans="9:9" x14ac:dyDescent="0.25">
      <c r="I299" s="343"/>
    </row>
    <row r="300" spans="9:9" x14ac:dyDescent="0.25">
      <c r="I300" s="343"/>
    </row>
    <row r="301" spans="9:9" x14ac:dyDescent="0.25">
      <c r="I301" s="343"/>
    </row>
    <row r="302" spans="9:9" x14ac:dyDescent="0.25">
      <c r="I302" s="343"/>
    </row>
    <row r="303" spans="9:9" x14ac:dyDescent="0.25">
      <c r="I303" s="343"/>
    </row>
    <row r="304" spans="9:9" x14ac:dyDescent="0.25">
      <c r="I304" s="343"/>
    </row>
    <row r="305" spans="9:9" x14ac:dyDescent="0.25">
      <c r="I305" s="343"/>
    </row>
    <row r="306" spans="9:9" x14ac:dyDescent="0.25">
      <c r="I306" s="343"/>
    </row>
    <row r="307" spans="9:9" x14ac:dyDescent="0.25">
      <c r="I307" s="343"/>
    </row>
    <row r="308" spans="9:9" x14ac:dyDescent="0.25">
      <c r="I308" s="343"/>
    </row>
    <row r="309" spans="9:9" x14ac:dyDescent="0.25">
      <c r="I309" s="343"/>
    </row>
    <row r="310" spans="9:9" x14ac:dyDescent="0.25">
      <c r="I310" s="343"/>
    </row>
    <row r="311" spans="9:9" x14ac:dyDescent="0.25">
      <c r="I311" s="343"/>
    </row>
    <row r="312" spans="9:9" x14ac:dyDescent="0.25">
      <c r="I312" s="343"/>
    </row>
    <row r="313" spans="9:9" x14ac:dyDescent="0.25">
      <c r="I313" s="343"/>
    </row>
    <row r="314" spans="9:9" x14ac:dyDescent="0.25">
      <c r="I314" s="343"/>
    </row>
    <row r="315" spans="9:9" x14ac:dyDescent="0.25">
      <c r="I315" s="343"/>
    </row>
    <row r="316" spans="9:9" x14ac:dyDescent="0.25">
      <c r="I316" s="343"/>
    </row>
    <row r="317" spans="9:9" x14ac:dyDescent="0.25">
      <c r="I317" s="343"/>
    </row>
    <row r="318" spans="9:9" x14ac:dyDescent="0.25">
      <c r="I318" s="343"/>
    </row>
    <row r="319" spans="9:9" x14ac:dyDescent="0.25">
      <c r="I319" s="343"/>
    </row>
    <row r="320" spans="9:9" x14ac:dyDescent="0.25">
      <c r="I320" s="343"/>
    </row>
    <row r="321" spans="9:9" x14ac:dyDescent="0.25">
      <c r="I321" s="343"/>
    </row>
    <row r="322" spans="9:9" x14ac:dyDescent="0.25">
      <c r="I322" s="343"/>
    </row>
    <row r="323" spans="9:9" x14ac:dyDescent="0.25">
      <c r="I323" s="343"/>
    </row>
    <row r="324" spans="9:9" x14ac:dyDescent="0.25">
      <c r="I324" s="343"/>
    </row>
    <row r="325" spans="9:9" x14ac:dyDescent="0.25">
      <c r="I325" s="343"/>
    </row>
    <row r="326" spans="9:9" x14ac:dyDescent="0.25">
      <c r="I326" s="343"/>
    </row>
    <row r="327" spans="9:9" x14ac:dyDescent="0.25">
      <c r="I327" s="343"/>
    </row>
    <row r="328" spans="9:9" x14ac:dyDescent="0.25">
      <c r="I328" s="343"/>
    </row>
    <row r="329" spans="9:9" x14ac:dyDescent="0.25">
      <c r="I329" s="343"/>
    </row>
    <row r="330" spans="9:9" x14ac:dyDescent="0.25">
      <c r="I330" s="343"/>
    </row>
    <row r="331" spans="9:9" x14ac:dyDescent="0.25">
      <c r="I331" s="343"/>
    </row>
    <row r="332" spans="9:9" x14ac:dyDescent="0.25">
      <c r="I332" s="343"/>
    </row>
    <row r="333" spans="9:9" x14ac:dyDescent="0.25">
      <c r="I333" s="343"/>
    </row>
    <row r="334" spans="9:9" x14ac:dyDescent="0.25">
      <c r="I334" s="343"/>
    </row>
    <row r="335" spans="9:9" x14ac:dyDescent="0.25">
      <c r="I335" s="343"/>
    </row>
    <row r="336" spans="9:9" x14ac:dyDescent="0.25">
      <c r="I336" s="343"/>
    </row>
    <row r="337" spans="9:9" x14ac:dyDescent="0.25">
      <c r="I337" s="343"/>
    </row>
    <row r="338" spans="9:9" x14ac:dyDescent="0.25">
      <c r="I338" s="343"/>
    </row>
    <row r="339" spans="9:9" x14ac:dyDescent="0.25">
      <c r="I339" s="343"/>
    </row>
    <row r="340" spans="9:9" x14ac:dyDescent="0.25">
      <c r="I340" s="343"/>
    </row>
    <row r="341" spans="9:9" x14ac:dyDescent="0.25">
      <c r="I341" s="343"/>
    </row>
    <row r="342" spans="9:9" x14ac:dyDescent="0.25">
      <c r="I342" s="343"/>
    </row>
    <row r="343" spans="9:9" x14ac:dyDescent="0.25">
      <c r="I343" s="343"/>
    </row>
    <row r="344" spans="9:9" x14ac:dyDescent="0.25">
      <c r="I344" s="343"/>
    </row>
    <row r="345" spans="9:9" x14ac:dyDescent="0.25">
      <c r="I345" s="343"/>
    </row>
    <row r="346" spans="9:9" x14ac:dyDescent="0.25">
      <c r="I346" s="343"/>
    </row>
    <row r="347" spans="9:9" x14ac:dyDescent="0.25">
      <c r="I347" s="343"/>
    </row>
    <row r="348" spans="9:9" x14ac:dyDescent="0.25">
      <c r="I348" s="343"/>
    </row>
    <row r="349" spans="9:9" x14ac:dyDescent="0.25">
      <c r="I349" s="343"/>
    </row>
    <row r="350" spans="9:9" x14ac:dyDescent="0.25">
      <c r="I350" s="343"/>
    </row>
    <row r="351" spans="9:9" x14ac:dyDescent="0.25">
      <c r="I351" s="343"/>
    </row>
    <row r="352" spans="9:9" x14ac:dyDescent="0.25">
      <c r="I352" s="343"/>
    </row>
    <row r="353" spans="9:9" x14ac:dyDescent="0.25">
      <c r="I353" s="343"/>
    </row>
    <row r="354" spans="9:9" x14ac:dyDescent="0.25">
      <c r="I354" s="343"/>
    </row>
    <row r="355" spans="9:9" x14ac:dyDescent="0.25">
      <c r="I355" s="343"/>
    </row>
    <row r="356" spans="9:9" x14ac:dyDescent="0.25">
      <c r="I356" s="343"/>
    </row>
    <row r="357" spans="9:9" x14ac:dyDescent="0.25">
      <c r="I357" s="343"/>
    </row>
    <row r="358" spans="9:9" x14ac:dyDescent="0.25">
      <c r="I358" s="343"/>
    </row>
    <row r="359" spans="9:9" x14ac:dyDescent="0.25">
      <c r="I359" s="343"/>
    </row>
    <row r="360" spans="9:9" x14ac:dyDescent="0.25">
      <c r="I360" s="343"/>
    </row>
    <row r="361" spans="9:9" x14ac:dyDescent="0.25">
      <c r="I361" s="343"/>
    </row>
    <row r="362" spans="9:9" x14ac:dyDescent="0.25">
      <c r="I362" s="343"/>
    </row>
    <row r="363" spans="9:9" x14ac:dyDescent="0.25">
      <c r="I363" s="343"/>
    </row>
    <row r="364" spans="9:9" x14ac:dyDescent="0.25">
      <c r="I364" s="343"/>
    </row>
    <row r="365" spans="9:9" x14ac:dyDescent="0.25">
      <c r="I365" s="343"/>
    </row>
    <row r="366" spans="9:9" x14ac:dyDescent="0.25">
      <c r="I366" s="343"/>
    </row>
    <row r="367" spans="9:9" x14ac:dyDescent="0.25">
      <c r="I367" s="343"/>
    </row>
    <row r="368" spans="9:9" x14ac:dyDescent="0.25">
      <c r="I368" s="343"/>
    </row>
    <row r="369" spans="9:9" x14ac:dyDescent="0.25">
      <c r="I369" s="343"/>
    </row>
    <row r="370" spans="9:9" x14ac:dyDescent="0.25">
      <c r="I370" s="343"/>
    </row>
    <row r="371" spans="9:9" x14ac:dyDescent="0.25">
      <c r="I371" s="343"/>
    </row>
    <row r="372" spans="9:9" x14ac:dyDescent="0.25">
      <c r="I372" s="343"/>
    </row>
    <row r="373" spans="9:9" x14ac:dyDescent="0.25">
      <c r="I373" s="343"/>
    </row>
    <row r="374" spans="9:9" x14ac:dyDescent="0.25">
      <c r="I374" s="343"/>
    </row>
    <row r="375" spans="9:9" x14ac:dyDescent="0.25">
      <c r="I375" s="343"/>
    </row>
    <row r="376" spans="9:9" x14ac:dyDescent="0.25">
      <c r="I376" s="343"/>
    </row>
    <row r="377" spans="9:9" x14ac:dyDescent="0.25">
      <c r="I377" s="343"/>
    </row>
    <row r="378" spans="9:9" x14ac:dyDescent="0.25">
      <c r="I378" s="343"/>
    </row>
    <row r="379" spans="9:9" x14ac:dyDescent="0.25">
      <c r="I379" s="343"/>
    </row>
    <row r="380" spans="9:9" x14ac:dyDescent="0.25">
      <c r="I380" s="343"/>
    </row>
    <row r="381" spans="9:9" x14ac:dyDescent="0.25">
      <c r="I381" s="343"/>
    </row>
    <row r="382" spans="9:9" x14ac:dyDescent="0.25">
      <c r="I382" s="343"/>
    </row>
    <row r="383" spans="9:9" x14ac:dyDescent="0.25">
      <c r="I383" s="343"/>
    </row>
    <row r="384" spans="9:9" x14ac:dyDescent="0.25">
      <c r="I384" s="343"/>
    </row>
    <row r="385" spans="9:9" x14ac:dyDescent="0.25">
      <c r="I385" s="343"/>
    </row>
    <row r="386" spans="9:9" x14ac:dyDescent="0.25">
      <c r="I386" s="343"/>
    </row>
    <row r="387" spans="9:9" x14ac:dyDescent="0.25">
      <c r="I387" s="343"/>
    </row>
    <row r="388" spans="9:9" x14ac:dyDescent="0.25">
      <c r="I388" s="343"/>
    </row>
    <row r="389" spans="9:9" x14ac:dyDescent="0.25">
      <c r="I389" s="343"/>
    </row>
    <row r="390" spans="9:9" x14ac:dyDescent="0.25">
      <c r="I390" s="343"/>
    </row>
    <row r="391" spans="9:9" x14ac:dyDescent="0.25">
      <c r="I391" s="343"/>
    </row>
    <row r="392" spans="9:9" x14ac:dyDescent="0.25">
      <c r="I392" s="343"/>
    </row>
    <row r="393" spans="9:9" x14ac:dyDescent="0.25">
      <c r="I393" s="343"/>
    </row>
    <row r="394" spans="9:9" x14ac:dyDescent="0.25">
      <c r="I394" s="343"/>
    </row>
    <row r="395" spans="9:9" x14ac:dyDescent="0.25">
      <c r="I395" s="343"/>
    </row>
    <row r="396" spans="9:9" x14ac:dyDescent="0.25">
      <c r="I396" s="343"/>
    </row>
    <row r="397" spans="9:9" x14ac:dyDescent="0.25">
      <c r="I397" s="343"/>
    </row>
    <row r="398" spans="9:9" x14ac:dyDescent="0.25">
      <c r="I398" s="343"/>
    </row>
    <row r="399" spans="9:9" x14ac:dyDescent="0.25">
      <c r="I399" s="343"/>
    </row>
    <row r="400" spans="9:9" x14ac:dyDescent="0.25">
      <c r="I400" s="343"/>
    </row>
    <row r="401" spans="9:9" x14ac:dyDescent="0.25">
      <c r="I401" s="343"/>
    </row>
    <row r="402" spans="9:9" x14ac:dyDescent="0.25">
      <c r="I402" s="343"/>
    </row>
    <row r="403" spans="9:9" x14ac:dyDescent="0.25">
      <c r="I403" s="343"/>
    </row>
    <row r="404" spans="9:9" x14ac:dyDescent="0.25">
      <c r="I404" s="343"/>
    </row>
    <row r="405" spans="9:9" x14ac:dyDescent="0.25">
      <c r="I405" s="343"/>
    </row>
    <row r="406" spans="9:9" x14ac:dyDescent="0.25">
      <c r="I406" s="343"/>
    </row>
    <row r="407" spans="9:9" x14ac:dyDescent="0.25">
      <c r="I407" s="343"/>
    </row>
    <row r="408" spans="9:9" x14ac:dyDescent="0.25">
      <c r="I408" s="343"/>
    </row>
    <row r="409" spans="9:9" x14ac:dyDescent="0.25">
      <c r="I409" s="343"/>
    </row>
    <row r="410" spans="9:9" x14ac:dyDescent="0.25">
      <c r="I410" s="343"/>
    </row>
    <row r="411" spans="9:9" x14ac:dyDescent="0.25">
      <c r="I411" s="343"/>
    </row>
    <row r="412" spans="9:9" x14ac:dyDescent="0.25">
      <c r="I412" s="343"/>
    </row>
    <row r="413" spans="9:9" x14ac:dyDescent="0.25">
      <c r="I413" s="343"/>
    </row>
    <row r="414" spans="9:9" x14ac:dyDescent="0.25">
      <c r="I414" s="343"/>
    </row>
    <row r="415" spans="9:9" x14ac:dyDescent="0.25">
      <c r="I415" s="343"/>
    </row>
    <row r="416" spans="9:9" x14ac:dyDescent="0.25">
      <c r="I416" s="343"/>
    </row>
    <row r="417" spans="9:9" x14ac:dyDescent="0.25">
      <c r="I417" s="343"/>
    </row>
    <row r="418" spans="9:9" x14ac:dyDescent="0.25">
      <c r="I418" s="343"/>
    </row>
    <row r="419" spans="9:9" x14ac:dyDescent="0.25">
      <c r="I419" s="343"/>
    </row>
    <row r="420" spans="9:9" x14ac:dyDescent="0.25">
      <c r="I420" s="343"/>
    </row>
    <row r="421" spans="9:9" x14ac:dyDescent="0.25">
      <c r="I421" s="343"/>
    </row>
    <row r="422" spans="9:9" x14ac:dyDescent="0.25">
      <c r="I422" s="343"/>
    </row>
    <row r="423" spans="9:9" x14ac:dyDescent="0.25">
      <c r="I423" s="343"/>
    </row>
    <row r="424" spans="9:9" x14ac:dyDescent="0.25">
      <c r="I424" s="343"/>
    </row>
    <row r="425" spans="9:9" x14ac:dyDescent="0.25">
      <c r="I425" s="343"/>
    </row>
    <row r="426" spans="9:9" x14ac:dyDescent="0.25">
      <c r="I426" s="343"/>
    </row>
    <row r="427" spans="9:9" x14ac:dyDescent="0.25">
      <c r="I427" s="343"/>
    </row>
    <row r="428" spans="9:9" x14ac:dyDescent="0.25">
      <c r="I428" s="343"/>
    </row>
    <row r="429" spans="9:9" x14ac:dyDescent="0.25">
      <c r="I429" s="343"/>
    </row>
    <row r="430" spans="9:9" x14ac:dyDescent="0.25">
      <c r="I430" s="343"/>
    </row>
    <row r="431" spans="9:9" x14ac:dyDescent="0.25">
      <c r="I431" s="343"/>
    </row>
    <row r="432" spans="9:9" x14ac:dyDescent="0.25">
      <c r="I432" s="343"/>
    </row>
    <row r="433" spans="9:9" x14ac:dyDescent="0.25">
      <c r="I433" s="343"/>
    </row>
    <row r="434" spans="9:9" x14ac:dyDescent="0.25">
      <c r="I434" s="343"/>
    </row>
    <row r="435" spans="9:9" x14ac:dyDescent="0.25">
      <c r="I435" s="343"/>
    </row>
    <row r="436" spans="9:9" x14ac:dyDescent="0.25">
      <c r="I436" s="343"/>
    </row>
    <row r="437" spans="9:9" x14ac:dyDescent="0.25">
      <c r="I437" s="343"/>
    </row>
    <row r="438" spans="9:9" x14ac:dyDescent="0.25">
      <c r="I438" s="343"/>
    </row>
    <row r="439" spans="9:9" x14ac:dyDescent="0.25">
      <c r="I439" s="343"/>
    </row>
    <row r="440" spans="9:9" x14ac:dyDescent="0.25">
      <c r="I440" s="343"/>
    </row>
    <row r="441" spans="9:9" x14ac:dyDescent="0.25">
      <c r="I441" s="343"/>
    </row>
    <row r="442" spans="9:9" x14ac:dyDescent="0.25">
      <c r="I442" s="343"/>
    </row>
    <row r="443" spans="9:9" x14ac:dyDescent="0.25">
      <c r="I443" s="343"/>
    </row>
    <row r="444" spans="9:9" x14ac:dyDescent="0.25">
      <c r="I444" s="343"/>
    </row>
    <row r="445" spans="9:9" x14ac:dyDescent="0.25">
      <c r="I445" s="343"/>
    </row>
    <row r="446" spans="9:9" x14ac:dyDescent="0.25">
      <c r="I446" s="343"/>
    </row>
    <row r="447" spans="9:9" x14ac:dyDescent="0.25">
      <c r="I447" s="343"/>
    </row>
    <row r="448" spans="9:9" x14ac:dyDescent="0.25">
      <c r="I448" s="343"/>
    </row>
    <row r="449" spans="9:9" x14ac:dyDescent="0.25">
      <c r="I449" s="343"/>
    </row>
    <row r="450" spans="9:9" x14ac:dyDescent="0.25">
      <c r="I450" s="343"/>
    </row>
    <row r="451" spans="9:9" x14ac:dyDescent="0.25">
      <c r="I451" s="343"/>
    </row>
    <row r="452" spans="9:9" x14ac:dyDescent="0.25">
      <c r="I452" s="343"/>
    </row>
    <row r="453" spans="9:9" x14ac:dyDescent="0.25">
      <c r="I453" s="343"/>
    </row>
    <row r="454" spans="9:9" x14ac:dyDescent="0.25">
      <c r="I454" s="343"/>
    </row>
    <row r="455" spans="9:9" x14ac:dyDescent="0.25">
      <c r="I455" s="343"/>
    </row>
    <row r="456" spans="9:9" x14ac:dyDescent="0.25">
      <c r="I456" s="343"/>
    </row>
    <row r="457" spans="9:9" x14ac:dyDescent="0.25">
      <c r="I457" s="343"/>
    </row>
    <row r="458" spans="9:9" x14ac:dyDescent="0.25">
      <c r="I458" s="343"/>
    </row>
    <row r="459" spans="9:9" x14ac:dyDescent="0.25">
      <c r="I459" s="343"/>
    </row>
    <row r="460" spans="9:9" x14ac:dyDescent="0.25">
      <c r="I460" s="343"/>
    </row>
    <row r="461" spans="9:9" x14ac:dyDescent="0.25">
      <c r="I461" s="343"/>
    </row>
    <row r="462" spans="9:9" x14ac:dyDescent="0.25">
      <c r="I462" s="343"/>
    </row>
    <row r="463" spans="9:9" x14ac:dyDescent="0.25">
      <c r="I463" s="343"/>
    </row>
    <row r="464" spans="9:9" x14ac:dyDescent="0.25">
      <c r="I464" s="343"/>
    </row>
    <row r="465" spans="9:9" x14ac:dyDescent="0.25">
      <c r="I465" s="343"/>
    </row>
    <row r="466" spans="9:9" x14ac:dyDescent="0.25">
      <c r="I466" s="343"/>
    </row>
    <row r="467" spans="9:9" x14ac:dyDescent="0.25">
      <c r="I467" s="343"/>
    </row>
    <row r="468" spans="9:9" x14ac:dyDescent="0.25">
      <c r="I468" s="343"/>
    </row>
    <row r="469" spans="9:9" x14ac:dyDescent="0.25">
      <c r="I469" s="343"/>
    </row>
    <row r="470" spans="9:9" x14ac:dyDescent="0.25">
      <c r="I470" s="343"/>
    </row>
    <row r="471" spans="9:9" x14ac:dyDescent="0.25">
      <c r="I471" s="343"/>
    </row>
    <row r="472" spans="9:9" x14ac:dyDescent="0.25">
      <c r="I472" s="343"/>
    </row>
    <row r="473" spans="9:9" x14ac:dyDescent="0.25">
      <c r="I473" s="343"/>
    </row>
    <row r="474" spans="9:9" x14ac:dyDescent="0.25">
      <c r="I474" s="343"/>
    </row>
    <row r="475" spans="9:9" x14ac:dyDescent="0.25">
      <c r="I475" s="343"/>
    </row>
    <row r="476" spans="9:9" x14ac:dyDescent="0.25">
      <c r="I476" s="343"/>
    </row>
    <row r="477" spans="9:9" x14ac:dyDescent="0.25">
      <c r="I477" s="343"/>
    </row>
    <row r="478" spans="9:9" x14ac:dyDescent="0.25">
      <c r="I478" s="343"/>
    </row>
    <row r="479" spans="9:9" x14ac:dyDescent="0.25">
      <c r="I479" s="343"/>
    </row>
    <row r="480" spans="9:9" x14ac:dyDescent="0.25">
      <c r="I480" s="343"/>
    </row>
    <row r="481" spans="9:9" x14ac:dyDescent="0.25">
      <c r="I481" s="343"/>
    </row>
    <row r="482" spans="9:9" x14ac:dyDescent="0.25">
      <c r="I482" s="343"/>
    </row>
    <row r="483" spans="9:9" x14ac:dyDescent="0.25">
      <c r="I483" s="343"/>
    </row>
    <row r="484" spans="9:9" x14ac:dyDescent="0.25">
      <c r="I484" s="343"/>
    </row>
    <row r="485" spans="9:9" x14ac:dyDescent="0.25">
      <c r="I485" s="343"/>
    </row>
    <row r="486" spans="9:9" x14ac:dyDescent="0.25">
      <c r="I486" s="343"/>
    </row>
    <row r="487" spans="9:9" x14ac:dyDescent="0.25">
      <c r="I487" s="343"/>
    </row>
    <row r="488" spans="9:9" x14ac:dyDescent="0.25">
      <c r="I488" s="343"/>
    </row>
    <row r="489" spans="9:9" x14ac:dyDescent="0.25">
      <c r="I489" s="343"/>
    </row>
    <row r="490" spans="9:9" x14ac:dyDescent="0.25">
      <c r="I490" s="343"/>
    </row>
    <row r="491" spans="9:9" x14ac:dyDescent="0.25">
      <c r="I491" s="343"/>
    </row>
    <row r="492" spans="9:9" x14ac:dyDescent="0.25">
      <c r="I492" s="343"/>
    </row>
    <row r="493" spans="9:9" x14ac:dyDescent="0.25">
      <c r="I493" s="343"/>
    </row>
    <row r="494" spans="9:9" x14ac:dyDescent="0.25">
      <c r="I494" s="343"/>
    </row>
    <row r="495" spans="9:9" x14ac:dyDescent="0.25">
      <c r="I495" s="343"/>
    </row>
    <row r="496" spans="9:9" x14ac:dyDescent="0.25">
      <c r="I496" s="343"/>
    </row>
    <row r="497" spans="9:9" x14ac:dyDescent="0.25">
      <c r="I497" s="343"/>
    </row>
    <row r="498" spans="9:9" x14ac:dyDescent="0.25">
      <c r="I498" s="343"/>
    </row>
    <row r="499" spans="9:9" x14ac:dyDescent="0.25">
      <c r="I499" s="343"/>
    </row>
    <row r="500" spans="9:9" x14ac:dyDescent="0.25">
      <c r="I500" s="343"/>
    </row>
    <row r="501" spans="9:9" x14ac:dyDescent="0.25">
      <c r="I501" s="343"/>
    </row>
    <row r="502" spans="9:9" x14ac:dyDescent="0.25">
      <c r="I502" s="343"/>
    </row>
    <row r="503" spans="9:9" x14ac:dyDescent="0.25">
      <c r="I503" s="343"/>
    </row>
    <row r="504" spans="9:9" x14ac:dyDescent="0.25">
      <c r="I504" s="343"/>
    </row>
    <row r="505" spans="9:9" x14ac:dyDescent="0.25">
      <c r="I505" s="343"/>
    </row>
    <row r="506" spans="9:9" x14ac:dyDescent="0.25">
      <c r="I506" s="343"/>
    </row>
    <row r="507" spans="9:9" x14ac:dyDescent="0.25">
      <c r="I507" s="343"/>
    </row>
    <row r="508" spans="9:9" x14ac:dyDescent="0.25">
      <c r="I508" s="343"/>
    </row>
    <row r="509" spans="9:9" x14ac:dyDescent="0.25">
      <c r="I509" s="343"/>
    </row>
    <row r="510" spans="9:9" x14ac:dyDescent="0.25">
      <c r="I510" s="343"/>
    </row>
    <row r="511" spans="9:9" x14ac:dyDescent="0.25">
      <c r="I511" s="343"/>
    </row>
    <row r="512" spans="9:9" x14ac:dyDescent="0.25">
      <c r="I512" s="343"/>
    </row>
    <row r="513" spans="9:9" x14ac:dyDescent="0.25">
      <c r="I513" s="343"/>
    </row>
    <row r="514" spans="9:9" x14ac:dyDescent="0.25">
      <c r="I514" s="343"/>
    </row>
    <row r="515" spans="9:9" x14ac:dyDescent="0.25">
      <c r="I515" s="343"/>
    </row>
    <row r="516" spans="9:9" x14ac:dyDescent="0.25">
      <c r="I516" s="343"/>
    </row>
    <row r="517" spans="9:9" x14ac:dyDescent="0.25">
      <c r="I517" s="343"/>
    </row>
    <row r="518" spans="9:9" x14ac:dyDescent="0.25">
      <c r="I518" s="343"/>
    </row>
    <row r="519" spans="9:9" x14ac:dyDescent="0.25">
      <c r="I519" s="343"/>
    </row>
    <row r="520" spans="9:9" x14ac:dyDescent="0.25">
      <c r="I520" s="343"/>
    </row>
    <row r="521" spans="9:9" x14ac:dyDescent="0.25">
      <c r="I521" s="343"/>
    </row>
    <row r="522" spans="9:9" x14ac:dyDescent="0.25">
      <c r="I522" s="343"/>
    </row>
    <row r="523" spans="9:9" x14ac:dyDescent="0.25">
      <c r="I523" s="343"/>
    </row>
    <row r="524" spans="9:9" x14ac:dyDescent="0.25">
      <c r="I524" s="343"/>
    </row>
    <row r="525" spans="9:9" x14ac:dyDescent="0.25">
      <c r="I525" s="343"/>
    </row>
    <row r="526" spans="9:9" x14ac:dyDescent="0.25">
      <c r="I526" s="343"/>
    </row>
    <row r="527" spans="9:9" x14ac:dyDescent="0.25">
      <c r="I527" s="343"/>
    </row>
    <row r="528" spans="9:9" x14ac:dyDescent="0.25">
      <c r="I528" s="343"/>
    </row>
    <row r="529" spans="9:9" x14ac:dyDescent="0.25">
      <c r="I529" s="343"/>
    </row>
    <row r="530" spans="9:9" x14ac:dyDescent="0.25">
      <c r="I530" s="343"/>
    </row>
    <row r="531" spans="9:9" x14ac:dyDescent="0.25">
      <c r="I531" s="343"/>
    </row>
    <row r="532" spans="9:9" x14ac:dyDescent="0.25">
      <c r="I532" s="343"/>
    </row>
    <row r="533" spans="9:9" x14ac:dyDescent="0.25">
      <c r="I533" s="343"/>
    </row>
    <row r="534" spans="9:9" x14ac:dyDescent="0.25">
      <c r="I534" s="343"/>
    </row>
    <row r="535" spans="9:9" x14ac:dyDescent="0.25">
      <c r="I535" s="343"/>
    </row>
    <row r="536" spans="9:9" x14ac:dyDescent="0.25">
      <c r="I536" s="343"/>
    </row>
    <row r="537" spans="9:9" x14ac:dyDescent="0.25">
      <c r="I537" s="343"/>
    </row>
    <row r="538" spans="9:9" x14ac:dyDescent="0.25">
      <c r="I538" s="343"/>
    </row>
    <row r="539" spans="9:9" x14ac:dyDescent="0.25">
      <c r="I539" s="343"/>
    </row>
    <row r="540" spans="9:9" x14ac:dyDescent="0.25">
      <c r="I540" s="343"/>
    </row>
    <row r="541" spans="9:9" x14ac:dyDescent="0.25">
      <c r="I541" s="343"/>
    </row>
    <row r="542" spans="9:9" x14ac:dyDescent="0.25">
      <c r="I542" s="343"/>
    </row>
    <row r="543" spans="9:9" x14ac:dyDescent="0.25">
      <c r="I543" s="343"/>
    </row>
    <row r="544" spans="9:9" x14ac:dyDescent="0.25">
      <c r="I544" s="343"/>
    </row>
    <row r="545" spans="9:9" x14ac:dyDescent="0.25">
      <c r="I545" s="343"/>
    </row>
    <row r="546" spans="9:9" x14ac:dyDescent="0.25">
      <c r="I546" s="343"/>
    </row>
    <row r="547" spans="9:9" x14ac:dyDescent="0.25">
      <c r="I547" s="343"/>
    </row>
    <row r="548" spans="9:9" x14ac:dyDescent="0.25">
      <c r="I548" s="343"/>
    </row>
    <row r="549" spans="9:9" x14ac:dyDescent="0.25">
      <c r="I549" s="343"/>
    </row>
    <row r="550" spans="9:9" x14ac:dyDescent="0.25">
      <c r="I550" s="343"/>
    </row>
    <row r="551" spans="9:9" x14ac:dyDescent="0.25">
      <c r="I551" s="343"/>
    </row>
    <row r="552" spans="9:9" x14ac:dyDescent="0.25">
      <c r="I552" s="343"/>
    </row>
    <row r="553" spans="9:9" x14ac:dyDescent="0.25">
      <c r="I553" s="343"/>
    </row>
    <row r="554" spans="9:9" x14ac:dyDescent="0.25">
      <c r="I554" s="343"/>
    </row>
    <row r="555" spans="9:9" x14ac:dyDescent="0.25">
      <c r="I555" s="343"/>
    </row>
    <row r="556" spans="9:9" x14ac:dyDescent="0.25">
      <c r="I556" s="343"/>
    </row>
    <row r="557" spans="9:9" x14ac:dyDescent="0.25">
      <c r="I557" s="343"/>
    </row>
    <row r="558" spans="9:9" x14ac:dyDescent="0.25">
      <c r="I558" s="343"/>
    </row>
    <row r="559" spans="9:9" x14ac:dyDescent="0.25">
      <c r="I559" s="343"/>
    </row>
    <row r="560" spans="9:9" x14ac:dyDescent="0.25">
      <c r="I560" s="343"/>
    </row>
    <row r="561" spans="9:9" x14ac:dyDescent="0.25">
      <c r="I561" s="343"/>
    </row>
    <row r="562" spans="9:9" x14ac:dyDescent="0.25">
      <c r="I562" s="343"/>
    </row>
    <row r="563" spans="9:9" x14ac:dyDescent="0.25">
      <c r="I563" s="343"/>
    </row>
    <row r="564" spans="9:9" x14ac:dyDescent="0.25">
      <c r="I564" s="343"/>
    </row>
    <row r="565" spans="9:9" x14ac:dyDescent="0.25">
      <c r="I565" s="343"/>
    </row>
    <row r="566" spans="9:9" x14ac:dyDescent="0.25">
      <c r="I566" s="343"/>
    </row>
    <row r="567" spans="9:9" x14ac:dyDescent="0.25">
      <c r="I567" s="343"/>
    </row>
    <row r="568" spans="9:9" x14ac:dyDescent="0.25">
      <c r="I568" s="343"/>
    </row>
    <row r="569" spans="9:9" x14ac:dyDescent="0.25">
      <c r="I569" s="343"/>
    </row>
    <row r="570" spans="9:9" x14ac:dyDescent="0.25">
      <c r="I570" s="343"/>
    </row>
    <row r="571" spans="9:9" x14ac:dyDescent="0.25">
      <c r="I571" s="343"/>
    </row>
    <row r="572" spans="9:9" x14ac:dyDescent="0.25">
      <c r="I572" s="343"/>
    </row>
    <row r="573" spans="9:9" x14ac:dyDescent="0.25">
      <c r="I573" s="343"/>
    </row>
    <row r="574" spans="9:9" x14ac:dyDescent="0.25">
      <c r="I574" s="343"/>
    </row>
    <row r="575" spans="9:9" x14ac:dyDescent="0.25">
      <c r="I575" s="343"/>
    </row>
    <row r="576" spans="9:9" x14ac:dyDescent="0.25">
      <c r="I576" s="343"/>
    </row>
    <row r="577" spans="9:9" x14ac:dyDescent="0.25">
      <c r="I577" s="343"/>
    </row>
    <row r="578" spans="9:9" x14ac:dyDescent="0.25">
      <c r="I578" s="343"/>
    </row>
    <row r="579" spans="9:9" x14ac:dyDescent="0.25">
      <c r="I579" s="343"/>
    </row>
    <row r="580" spans="9:9" x14ac:dyDescent="0.25">
      <c r="I580" s="343"/>
    </row>
    <row r="581" spans="9:9" x14ac:dyDescent="0.25">
      <c r="I581" s="343"/>
    </row>
    <row r="582" spans="9:9" x14ac:dyDescent="0.25">
      <c r="I582" s="343"/>
    </row>
    <row r="583" spans="9:9" x14ac:dyDescent="0.25">
      <c r="I583" s="343"/>
    </row>
    <row r="584" spans="9:9" x14ac:dyDescent="0.25">
      <c r="I584" s="343"/>
    </row>
    <row r="585" spans="9:9" x14ac:dyDescent="0.25">
      <c r="I585" s="343"/>
    </row>
    <row r="586" spans="9:9" x14ac:dyDescent="0.25">
      <c r="I586" s="343"/>
    </row>
    <row r="587" spans="9:9" x14ac:dyDescent="0.25">
      <c r="I587" s="343"/>
    </row>
    <row r="588" spans="9:9" x14ac:dyDescent="0.25">
      <c r="I588" s="343"/>
    </row>
    <row r="589" spans="9:9" x14ac:dyDescent="0.25">
      <c r="I589" s="343"/>
    </row>
    <row r="590" spans="9:9" x14ac:dyDescent="0.25">
      <c r="I590" s="343"/>
    </row>
    <row r="591" spans="9:9" x14ac:dyDescent="0.25">
      <c r="I591" s="343"/>
    </row>
    <row r="592" spans="9:9" x14ac:dyDescent="0.25">
      <c r="I592" s="343"/>
    </row>
    <row r="593" spans="9:9" x14ac:dyDescent="0.25">
      <c r="I593" s="343"/>
    </row>
    <row r="594" spans="9:9" x14ac:dyDescent="0.25">
      <c r="I594" s="343"/>
    </row>
    <row r="595" spans="9:9" x14ac:dyDescent="0.25">
      <c r="I595" s="343"/>
    </row>
    <row r="596" spans="9:9" x14ac:dyDescent="0.25">
      <c r="I596" s="343"/>
    </row>
    <row r="597" spans="9:9" x14ac:dyDescent="0.25">
      <c r="I597" s="343"/>
    </row>
    <row r="598" spans="9:9" x14ac:dyDescent="0.25">
      <c r="I598" s="343"/>
    </row>
    <row r="599" spans="9:9" x14ac:dyDescent="0.25">
      <c r="I599" s="343"/>
    </row>
    <row r="600" spans="9:9" x14ac:dyDescent="0.25">
      <c r="I600" s="343"/>
    </row>
    <row r="601" spans="9:9" x14ac:dyDescent="0.25">
      <c r="I601" s="343"/>
    </row>
    <row r="602" spans="9:9" x14ac:dyDescent="0.25">
      <c r="I602" s="343"/>
    </row>
    <row r="603" spans="9:9" x14ac:dyDescent="0.25">
      <c r="I603" s="343"/>
    </row>
    <row r="604" spans="9:9" x14ac:dyDescent="0.25">
      <c r="I604" s="343"/>
    </row>
    <row r="605" spans="9:9" x14ac:dyDescent="0.25">
      <c r="I605" s="343"/>
    </row>
    <row r="606" spans="9:9" x14ac:dyDescent="0.25">
      <c r="I606" s="343"/>
    </row>
    <row r="607" spans="9:9" x14ac:dyDescent="0.25">
      <c r="I607" s="343"/>
    </row>
    <row r="608" spans="9:9" x14ac:dyDescent="0.25">
      <c r="I608" s="343"/>
    </row>
    <row r="609" spans="9:9" x14ac:dyDescent="0.25">
      <c r="I609" s="343"/>
    </row>
    <row r="610" spans="9:9" x14ac:dyDescent="0.25">
      <c r="I610" s="343"/>
    </row>
    <row r="611" spans="9:9" x14ac:dyDescent="0.25">
      <c r="I611" s="343"/>
    </row>
    <row r="612" spans="9:9" x14ac:dyDescent="0.25">
      <c r="I612" s="343"/>
    </row>
    <row r="613" spans="9:9" x14ac:dyDescent="0.25">
      <c r="I613" s="343"/>
    </row>
    <row r="614" spans="9:9" x14ac:dyDescent="0.25">
      <c r="I614" s="343"/>
    </row>
    <row r="615" spans="9:9" x14ac:dyDescent="0.25">
      <c r="I615" s="343"/>
    </row>
    <row r="616" spans="9:9" x14ac:dyDescent="0.25">
      <c r="I616" s="343"/>
    </row>
    <row r="617" spans="9:9" x14ac:dyDescent="0.25">
      <c r="I617" s="343"/>
    </row>
    <row r="618" spans="9:9" x14ac:dyDescent="0.25">
      <c r="I618" s="343"/>
    </row>
    <row r="619" spans="9:9" x14ac:dyDescent="0.25">
      <c r="I619" s="343"/>
    </row>
    <row r="620" spans="9:9" x14ac:dyDescent="0.25">
      <c r="I620" s="343"/>
    </row>
    <row r="621" spans="9:9" x14ac:dyDescent="0.25">
      <c r="I621" s="343"/>
    </row>
    <row r="622" spans="9:9" x14ac:dyDescent="0.25">
      <c r="I622" s="343"/>
    </row>
    <row r="623" spans="9:9" x14ac:dyDescent="0.25">
      <c r="I623" s="343"/>
    </row>
    <row r="624" spans="9:9" x14ac:dyDescent="0.25">
      <c r="I624" s="343"/>
    </row>
    <row r="625" spans="9:9" x14ac:dyDescent="0.25">
      <c r="I625" s="343"/>
    </row>
    <row r="626" spans="9:9" x14ac:dyDescent="0.25">
      <c r="I626" s="343"/>
    </row>
    <row r="627" spans="9:9" x14ac:dyDescent="0.25">
      <c r="I627" s="343"/>
    </row>
    <row r="628" spans="9:9" x14ac:dyDescent="0.25">
      <c r="I628" s="343"/>
    </row>
    <row r="629" spans="9:9" x14ac:dyDescent="0.25">
      <c r="I629" s="343"/>
    </row>
    <row r="630" spans="9:9" x14ac:dyDescent="0.25">
      <c r="I630" s="343"/>
    </row>
    <row r="631" spans="9:9" x14ac:dyDescent="0.25">
      <c r="I631" s="343"/>
    </row>
    <row r="632" spans="9:9" x14ac:dyDescent="0.25">
      <c r="I632" s="343"/>
    </row>
    <row r="633" spans="9:9" x14ac:dyDescent="0.25">
      <c r="I633" s="343"/>
    </row>
    <row r="634" spans="9:9" x14ac:dyDescent="0.25">
      <c r="I634" s="343"/>
    </row>
    <row r="635" spans="9:9" x14ac:dyDescent="0.25">
      <c r="I635" s="343"/>
    </row>
    <row r="636" spans="9:9" x14ac:dyDescent="0.25">
      <c r="I636" s="343"/>
    </row>
    <row r="637" spans="9:9" x14ac:dyDescent="0.25">
      <c r="I637" s="343"/>
    </row>
    <row r="638" spans="9:9" x14ac:dyDescent="0.25">
      <c r="I638" s="343"/>
    </row>
    <row r="639" spans="9:9" x14ac:dyDescent="0.25">
      <c r="I639" s="343"/>
    </row>
    <row r="640" spans="9:9" x14ac:dyDescent="0.25">
      <c r="I640" s="343"/>
    </row>
    <row r="641" spans="9:9" x14ac:dyDescent="0.25">
      <c r="I641" s="343"/>
    </row>
    <row r="642" spans="9:9" x14ac:dyDescent="0.25">
      <c r="I642" s="343"/>
    </row>
    <row r="643" spans="9:9" x14ac:dyDescent="0.25">
      <c r="I643" s="343"/>
    </row>
    <row r="644" spans="9:9" x14ac:dyDescent="0.25">
      <c r="I644" s="343"/>
    </row>
    <row r="645" spans="9:9" x14ac:dyDescent="0.25">
      <c r="I645" s="343"/>
    </row>
    <row r="646" spans="9:9" x14ac:dyDescent="0.25">
      <c r="I646" s="343"/>
    </row>
    <row r="647" spans="9:9" x14ac:dyDescent="0.25">
      <c r="I647" s="343"/>
    </row>
    <row r="648" spans="9:9" x14ac:dyDescent="0.25">
      <c r="I648" s="343"/>
    </row>
    <row r="649" spans="9:9" x14ac:dyDescent="0.25">
      <c r="I649" s="343"/>
    </row>
    <row r="650" spans="9:9" x14ac:dyDescent="0.25">
      <c r="I650" s="343"/>
    </row>
    <row r="651" spans="9:9" x14ac:dyDescent="0.25">
      <c r="I651" s="343"/>
    </row>
    <row r="652" spans="9:9" x14ac:dyDescent="0.25">
      <c r="I652" s="343"/>
    </row>
    <row r="653" spans="9:9" x14ac:dyDescent="0.25">
      <c r="I653" s="343"/>
    </row>
    <row r="654" spans="9:9" x14ac:dyDescent="0.25">
      <c r="I654" s="343"/>
    </row>
    <row r="655" spans="9:9" x14ac:dyDescent="0.25">
      <c r="I655" s="343"/>
    </row>
    <row r="656" spans="9:9" x14ac:dyDescent="0.25">
      <c r="I656" s="343"/>
    </row>
    <row r="657" spans="9:9" x14ac:dyDescent="0.25">
      <c r="I657" s="343"/>
    </row>
    <row r="658" spans="9:9" x14ac:dyDescent="0.25">
      <c r="I658" s="343"/>
    </row>
    <row r="659" spans="9:9" x14ac:dyDescent="0.25">
      <c r="I659" s="343"/>
    </row>
    <row r="660" spans="9:9" x14ac:dyDescent="0.25">
      <c r="I660" s="343"/>
    </row>
    <row r="661" spans="9:9" x14ac:dyDescent="0.25">
      <c r="I661" s="343"/>
    </row>
    <row r="662" spans="9:9" x14ac:dyDescent="0.25">
      <c r="I662" s="343"/>
    </row>
    <row r="663" spans="9:9" x14ac:dyDescent="0.25">
      <c r="I663" s="343"/>
    </row>
    <row r="664" spans="9:9" x14ac:dyDescent="0.25">
      <c r="I664" s="343"/>
    </row>
    <row r="665" spans="9:9" x14ac:dyDescent="0.25">
      <c r="I665" s="343"/>
    </row>
    <row r="666" spans="9:9" x14ac:dyDescent="0.25">
      <c r="I666" s="343"/>
    </row>
    <row r="667" spans="9:9" x14ac:dyDescent="0.25">
      <c r="I667" s="343"/>
    </row>
    <row r="668" spans="9:9" x14ac:dyDescent="0.25">
      <c r="I668" s="343"/>
    </row>
    <row r="669" spans="9:9" x14ac:dyDescent="0.25">
      <c r="I669" s="343"/>
    </row>
    <row r="670" spans="9:9" x14ac:dyDescent="0.25">
      <c r="I670" s="343"/>
    </row>
    <row r="671" spans="9:9" x14ac:dyDescent="0.25">
      <c r="I671" s="343"/>
    </row>
    <row r="672" spans="9:9" x14ac:dyDescent="0.25">
      <c r="I672" s="343"/>
    </row>
    <row r="673" spans="9:9" x14ac:dyDescent="0.25">
      <c r="I673" s="343"/>
    </row>
    <row r="674" spans="9:9" x14ac:dyDescent="0.25">
      <c r="I674" s="343"/>
    </row>
    <row r="675" spans="9:9" x14ac:dyDescent="0.25">
      <c r="I675" s="343"/>
    </row>
    <row r="676" spans="9:9" x14ac:dyDescent="0.25">
      <c r="I676" s="343"/>
    </row>
    <row r="677" spans="9:9" x14ac:dyDescent="0.25">
      <c r="I677" s="343"/>
    </row>
    <row r="678" spans="9:9" x14ac:dyDescent="0.25">
      <c r="I678" s="343"/>
    </row>
    <row r="679" spans="9:9" x14ac:dyDescent="0.25">
      <c r="I679" s="343"/>
    </row>
    <row r="680" spans="9:9" x14ac:dyDescent="0.25">
      <c r="I680" s="343"/>
    </row>
    <row r="681" spans="9:9" x14ac:dyDescent="0.25">
      <c r="I681" s="343"/>
    </row>
    <row r="682" spans="9:9" x14ac:dyDescent="0.25">
      <c r="I682" s="343"/>
    </row>
    <row r="683" spans="9:9" x14ac:dyDescent="0.25">
      <c r="I683" s="343"/>
    </row>
    <row r="684" spans="9:9" x14ac:dyDescent="0.25">
      <c r="I684" s="343"/>
    </row>
    <row r="685" spans="9:9" x14ac:dyDescent="0.25">
      <c r="I685" s="343"/>
    </row>
    <row r="686" spans="9:9" x14ac:dyDescent="0.25">
      <c r="I686" s="343"/>
    </row>
    <row r="687" spans="9:9" x14ac:dyDescent="0.25">
      <c r="I687" s="343"/>
    </row>
    <row r="688" spans="9:9" x14ac:dyDescent="0.25">
      <c r="I688" s="343"/>
    </row>
    <row r="689" spans="9:9" x14ac:dyDescent="0.25">
      <c r="I689" s="343"/>
    </row>
    <row r="690" spans="9:9" x14ac:dyDescent="0.25">
      <c r="I690" s="343"/>
    </row>
    <row r="691" spans="9:9" x14ac:dyDescent="0.25">
      <c r="I691" s="343"/>
    </row>
    <row r="692" spans="9:9" x14ac:dyDescent="0.25">
      <c r="I692" s="343"/>
    </row>
    <row r="693" spans="9:9" x14ac:dyDescent="0.25">
      <c r="I693" s="343"/>
    </row>
    <row r="694" spans="9:9" x14ac:dyDescent="0.25">
      <c r="I694" s="343"/>
    </row>
    <row r="695" spans="9:9" x14ac:dyDescent="0.25">
      <c r="I695" s="343"/>
    </row>
    <row r="696" spans="9:9" x14ac:dyDescent="0.25">
      <c r="I696" s="343"/>
    </row>
    <row r="697" spans="9:9" x14ac:dyDescent="0.25">
      <c r="I697" s="343"/>
    </row>
    <row r="698" spans="9:9" x14ac:dyDescent="0.25">
      <c r="I698" s="343"/>
    </row>
    <row r="699" spans="9:9" x14ac:dyDescent="0.25">
      <c r="I699" s="343"/>
    </row>
    <row r="700" spans="9:9" x14ac:dyDescent="0.25">
      <c r="I700" s="343"/>
    </row>
    <row r="701" spans="9:9" x14ac:dyDescent="0.25">
      <c r="I701" s="343"/>
    </row>
    <row r="702" spans="9:9" x14ac:dyDescent="0.25">
      <c r="I702" s="343"/>
    </row>
    <row r="703" spans="9:9" x14ac:dyDescent="0.25">
      <c r="I703" s="343"/>
    </row>
    <row r="704" spans="9:9" x14ac:dyDescent="0.25">
      <c r="I704" s="343"/>
    </row>
    <row r="705" spans="9:9" x14ac:dyDescent="0.25">
      <c r="I705" s="343"/>
    </row>
    <row r="706" spans="9:9" x14ac:dyDescent="0.25">
      <c r="I706" s="343"/>
    </row>
    <row r="707" spans="9:9" x14ac:dyDescent="0.25">
      <c r="I707" s="343"/>
    </row>
    <row r="708" spans="9:9" x14ac:dyDescent="0.25">
      <c r="I708" s="343"/>
    </row>
    <row r="709" spans="9:9" x14ac:dyDescent="0.25">
      <c r="I709" s="343"/>
    </row>
    <row r="710" spans="9:9" x14ac:dyDescent="0.25">
      <c r="I710" s="343"/>
    </row>
    <row r="711" spans="9:9" x14ac:dyDescent="0.25">
      <c r="I711" s="343"/>
    </row>
    <row r="712" spans="9:9" x14ac:dyDescent="0.25">
      <c r="I712" s="343"/>
    </row>
    <row r="713" spans="9:9" x14ac:dyDescent="0.25">
      <c r="I713" s="343"/>
    </row>
    <row r="714" spans="9:9" x14ac:dyDescent="0.25">
      <c r="I714" s="343"/>
    </row>
    <row r="715" spans="9:9" x14ac:dyDescent="0.25">
      <c r="I715" s="343"/>
    </row>
    <row r="716" spans="9:9" x14ac:dyDescent="0.25">
      <c r="I716" s="343"/>
    </row>
    <row r="717" spans="9:9" x14ac:dyDescent="0.25">
      <c r="I717" s="343"/>
    </row>
    <row r="718" spans="9:9" x14ac:dyDescent="0.25">
      <c r="I718" s="343"/>
    </row>
    <row r="719" spans="9:9" x14ac:dyDescent="0.25">
      <c r="I719" s="343"/>
    </row>
    <row r="720" spans="9:9" x14ac:dyDescent="0.25">
      <c r="I720" s="343"/>
    </row>
    <row r="721" spans="9:9" x14ac:dyDescent="0.25">
      <c r="I721" s="343"/>
    </row>
    <row r="722" spans="9:9" x14ac:dyDescent="0.25">
      <c r="I722" s="343"/>
    </row>
    <row r="723" spans="9:9" x14ac:dyDescent="0.25">
      <c r="I723" s="343"/>
    </row>
    <row r="724" spans="9:9" x14ac:dyDescent="0.25">
      <c r="I724" s="343"/>
    </row>
    <row r="725" spans="9:9" x14ac:dyDescent="0.25">
      <c r="I725" s="343"/>
    </row>
    <row r="726" spans="9:9" x14ac:dyDescent="0.25">
      <c r="I726" s="343"/>
    </row>
    <row r="727" spans="9:9" x14ac:dyDescent="0.25">
      <c r="I727" s="343"/>
    </row>
    <row r="728" spans="9:9" x14ac:dyDescent="0.25">
      <c r="I728" s="343"/>
    </row>
    <row r="729" spans="9:9" x14ac:dyDescent="0.25">
      <c r="I729" s="343"/>
    </row>
    <row r="730" spans="9:9" x14ac:dyDescent="0.25">
      <c r="I730" s="343"/>
    </row>
    <row r="731" spans="9:9" x14ac:dyDescent="0.25">
      <c r="I731" s="343"/>
    </row>
    <row r="732" spans="9:9" x14ac:dyDescent="0.25">
      <c r="I732" s="343"/>
    </row>
    <row r="733" spans="9:9" x14ac:dyDescent="0.25">
      <c r="I733" s="343"/>
    </row>
    <row r="734" spans="9:9" x14ac:dyDescent="0.25">
      <c r="I734" s="343"/>
    </row>
    <row r="735" spans="9:9" x14ac:dyDescent="0.25">
      <c r="I735" s="343"/>
    </row>
    <row r="736" spans="9:9" x14ac:dyDescent="0.25">
      <c r="I736" s="343"/>
    </row>
    <row r="737" spans="9:9" x14ac:dyDescent="0.25">
      <c r="I737" s="343"/>
    </row>
    <row r="738" spans="9:9" x14ac:dyDescent="0.25">
      <c r="I738" s="343"/>
    </row>
    <row r="739" spans="9:9" x14ac:dyDescent="0.25">
      <c r="I739" s="343"/>
    </row>
    <row r="740" spans="9:9" x14ac:dyDescent="0.25">
      <c r="I740" s="343"/>
    </row>
    <row r="741" spans="9:9" x14ac:dyDescent="0.25">
      <c r="I741" s="343"/>
    </row>
    <row r="742" spans="9:9" x14ac:dyDescent="0.25">
      <c r="I742" s="343"/>
    </row>
    <row r="743" spans="9:9" x14ac:dyDescent="0.25">
      <c r="I743" s="343"/>
    </row>
    <row r="744" spans="9:9" x14ac:dyDescent="0.25">
      <c r="I744" s="343"/>
    </row>
    <row r="745" spans="9:9" x14ac:dyDescent="0.25">
      <c r="I745" s="343"/>
    </row>
    <row r="746" spans="9:9" x14ac:dyDescent="0.25">
      <c r="I746" s="343"/>
    </row>
    <row r="747" spans="9:9" x14ac:dyDescent="0.25">
      <c r="I747" s="343"/>
    </row>
    <row r="748" spans="9:9" x14ac:dyDescent="0.25">
      <c r="I748" s="343"/>
    </row>
    <row r="749" spans="9:9" x14ac:dyDescent="0.25">
      <c r="I749" s="343"/>
    </row>
    <row r="750" spans="9:9" x14ac:dyDescent="0.25">
      <c r="I750" s="343"/>
    </row>
    <row r="751" spans="9:9" x14ac:dyDescent="0.25">
      <c r="I751" s="343"/>
    </row>
    <row r="752" spans="9:9" x14ac:dyDescent="0.25">
      <c r="I752" s="343"/>
    </row>
    <row r="753" spans="9:9" x14ac:dyDescent="0.25">
      <c r="I753" s="343"/>
    </row>
    <row r="754" spans="9:9" x14ac:dyDescent="0.25">
      <c r="I754" s="343"/>
    </row>
    <row r="755" spans="9:9" x14ac:dyDescent="0.25">
      <c r="I755" s="343"/>
    </row>
    <row r="756" spans="9:9" x14ac:dyDescent="0.25">
      <c r="I756" s="343"/>
    </row>
    <row r="757" spans="9:9" x14ac:dyDescent="0.25">
      <c r="I757" s="343"/>
    </row>
    <row r="758" spans="9:9" x14ac:dyDescent="0.25">
      <c r="I758" s="343"/>
    </row>
    <row r="759" spans="9:9" x14ac:dyDescent="0.25">
      <c r="I759" s="343"/>
    </row>
    <row r="760" spans="9:9" x14ac:dyDescent="0.25">
      <c r="I760" s="343"/>
    </row>
    <row r="761" spans="9:9" x14ac:dyDescent="0.25">
      <c r="I761" s="343"/>
    </row>
    <row r="762" spans="9:9" x14ac:dyDescent="0.25">
      <c r="I762" s="343"/>
    </row>
    <row r="763" spans="9:9" x14ac:dyDescent="0.25">
      <c r="I763" s="343"/>
    </row>
    <row r="764" spans="9:9" x14ac:dyDescent="0.25">
      <c r="I764" s="343"/>
    </row>
    <row r="765" spans="9:9" x14ac:dyDescent="0.25">
      <c r="I765" s="343"/>
    </row>
    <row r="766" spans="9:9" x14ac:dyDescent="0.25">
      <c r="I766" s="343"/>
    </row>
    <row r="767" spans="9:9" x14ac:dyDescent="0.25">
      <c r="I767" s="343"/>
    </row>
    <row r="768" spans="9:9" x14ac:dyDescent="0.25">
      <c r="I768" s="343"/>
    </row>
    <row r="769" spans="9:9" x14ac:dyDescent="0.25">
      <c r="I769" s="343"/>
    </row>
    <row r="770" spans="9:9" x14ac:dyDescent="0.25">
      <c r="I770" s="343"/>
    </row>
    <row r="771" spans="9:9" x14ac:dyDescent="0.25">
      <c r="I771" s="343"/>
    </row>
    <row r="772" spans="9:9" x14ac:dyDescent="0.25">
      <c r="I772" s="343"/>
    </row>
    <row r="773" spans="9:9" x14ac:dyDescent="0.25">
      <c r="I773" s="343"/>
    </row>
    <row r="774" spans="9:9" x14ac:dyDescent="0.25">
      <c r="I774" s="343"/>
    </row>
    <row r="775" spans="9:9" x14ac:dyDescent="0.25">
      <c r="I775" s="343"/>
    </row>
    <row r="776" spans="9:9" x14ac:dyDescent="0.25">
      <c r="I776" s="343"/>
    </row>
    <row r="777" spans="9:9" x14ac:dyDescent="0.25">
      <c r="I777" s="343"/>
    </row>
    <row r="778" spans="9:9" x14ac:dyDescent="0.25">
      <c r="I778" s="343"/>
    </row>
    <row r="779" spans="9:9" x14ac:dyDescent="0.25">
      <c r="I779" s="343"/>
    </row>
    <row r="780" spans="9:9" x14ac:dyDescent="0.25">
      <c r="I780" s="343"/>
    </row>
    <row r="781" spans="9:9" x14ac:dyDescent="0.25">
      <c r="I781" s="343"/>
    </row>
    <row r="782" spans="9:9" x14ac:dyDescent="0.25">
      <c r="I782" s="343"/>
    </row>
    <row r="783" spans="9:9" x14ac:dyDescent="0.25">
      <c r="I783" s="343"/>
    </row>
    <row r="784" spans="9:9" x14ac:dyDescent="0.25">
      <c r="I784" s="343"/>
    </row>
    <row r="785" spans="9:9" x14ac:dyDescent="0.25">
      <c r="I785" s="343"/>
    </row>
    <row r="786" spans="9:9" x14ac:dyDescent="0.25">
      <c r="I786" s="343"/>
    </row>
    <row r="787" spans="9:9" x14ac:dyDescent="0.25">
      <c r="I787" s="343"/>
    </row>
    <row r="788" spans="9:9" x14ac:dyDescent="0.25">
      <c r="I788" s="343"/>
    </row>
    <row r="789" spans="9:9" x14ac:dyDescent="0.25">
      <c r="I789" s="343"/>
    </row>
    <row r="790" spans="9:9" x14ac:dyDescent="0.25">
      <c r="I790" s="343"/>
    </row>
    <row r="791" spans="9:9" x14ac:dyDescent="0.25">
      <c r="I791" s="343"/>
    </row>
    <row r="792" spans="9:9" x14ac:dyDescent="0.25">
      <c r="I792" s="343"/>
    </row>
    <row r="793" spans="9:9" x14ac:dyDescent="0.25">
      <c r="I793" s="343"/>
    </row>
    <row r="794" spans="9:9" x14ac:dyDescent="0.25">
      <c r="I794" s="343"/>
    </row>
    <row r="795" spans="9:9" x14ac:dyDescent="0.25">
      <c r="I795" s="343"/>
    </row>
    <row r="796" spans="9:9" x14ac:dyDescent="0.25">
      <c r="I796" s="343"/>
    </row>
    <row r="797" spans="9:9" x14ac:dyDescent="0.25">
      <c r="I797" s="343"/>
    </row>
    <row r="798" spans="9:9" x14ac:dyDescent="0.25">
      <c r="I798" s="343"/>
    </row>
    <row r="799" spans="9:9" x14ac:dyDescent="0.25">
      <c r="I799" s="343"/>
    </row>
    <row r="800" spans="9:9" x14ac:dyDescent="0.25">
      <c r="I800" s="343"/>
    </row>
    <row r="801" spans="9:9" x14ac:dyDescent="0.25">
      <c r="I801" s="343"/>
    </row>
    <row r="802" spans="9:9" x14ac:dyDescent="0.25">
      <c r="I802" s="343"/>
    </row>
    <row r="803" spans="9:9" x14ac:dyDescent="0.25">
      <c r="I803" s="343"/>
    </row>
    <row r="804" spans="9:9" x14ac:dyDescent="0.25">
      <c r="I804" s="343"/>
    </row>
    <row r="805" spans="9:9" x14ac:dyDescent="0.25">
      <c r="I805" s="343"/>
    </row>
    <row r="806" spans="9:9" x14ac:dyDescent="0.25">
      <c r="I806" s="343"/>
    </row>
    <row r="807" spans="9:9" x14ac:dyDescent="0.25">
      <c r="I807" s="343"/>
    </row>
    <row r="808" spans="9:9" x14ac:dyDescent="0.25">
      <c r="I808" s="343"/>
    </row>
    <row r="809" spans="9:9" x14ac:dyDescent="0.25">
      <c r="I809" s="343"/>
    </row>
    <row r="810" spans="9:9" x14ac:dyDescent="0.25">
      <c r="I810" s="343"/>
    </row>
    <row r="811" spans="9:9" x14ac:dyDescent="0.25">
      <c r="I811" s="343"/>
    </row>
    <row r="812" spans="9:9" x14ac:dyDescent="0.25">
      <c r="I812" s="343"/>
    </row>
    <row r="813" spans="9:9" x14ac:dyDescent="0.25">
      <c r="I813" s="343"/>
    </row>
    <row r="814" spans="9:9" x14ac:dyDescent="0.25">
      <c r="I814" s="343"/>
    </row>
    <row r="815" spans="9:9" x14ac:dyDescent="0.25">
      <c r="I815" s="343"/>
    </row>
    <row r="816" spans="9:9" x14ac:dyDescent="0.25">
      <c r="I816" s="343"/>
    </row>
    <row r="817" spans="9:9" x14ac:dyDescent="0.25">
      <c r="I817" s="343"/>
    </row>
    <row r="818" spans="9:9" x14ac:dyDescent="0.25">
      <c r="I818" s="343"/>
    </row>
    <row r="819" spans="9:9" x14ac:dyDescent="0.25">
      <c r="I819" s="343"/>
    </row>
    <row r="820" spans="9:9" x14ac:dyDescent="0.25">
      <c r="I820" s="343"/>
    </row>
    <row r="821" spans="9:9" x14ac:dyDescent="0.25">
      <c r="I821" s="343"/>
    </row>
    <row r="822" spans="9:9" x14ac:dyDescent="0.25">
      <c r="I822" s="343"/>
    </row>
    <row r="823" spans="9:9" x14ac:dyDescent="0.25">
      <c r="I823" s="343"/>
    </row>
    <row r="824" spans="9:9" x14ac:dyDescent="0.25">
      <c r="I824" s="343"/>
    </row>
    <row r="825" spans="9:9" x14ac:dyDescent="0.25">
      <c r="I825" s="343"/>
    </row>
    <row r="826" spans="9:9" x14ac:dyDescent="0.25">
      <c r="I826" s="343"/>
    </row>
    <row r="827" spans="9:9" x14ac:dyDescent="0.25">
      <c r="I827" s="343"/>
    </row>
    <row r="828" spans="9:9" x14ac:dyDescent="0.25">
      <c r="I828" s="343"/>
    </row>
    <row r="829" spans="9:9" x14ac:dyDescent="0.25">
      <c r="I829" s="343"/>
    </row>
    <row r="830" spans="9:9" x14ac:dyDescent="0.25">
      <c r="I830" s="343"/>
    </row>
    <row r="831" spans="9:9" x14ac:dyDescent="0.25">
      <c r="I831" s="343"/>
    </row>
    <row r="832" spans="9:9" x14ac:dyDescent="0.25">
      <c r="I832" s="343"/>
    </row>
    <row r="833" spans="9:9" x14ac:dyDescent="0.25">
      <c r="I833" s="343"/>
    </row>
    <row r="834" spans="9:9" x14ac:dyDescent="0.25">
      <c r="I834" s="343"/>
    </row>
    <row r="835" spans="9:9" x14ac:dyDescent="0.25">
      <c r="I835" s="343"/>
    </row>
    <row r="836" spans="9:9" x14ac:dyDescent="0.25">
      <c r="I836" s="343"/>
    </row>
    <row r="837" spans="9:9" x14ac:dyDescent="0.25">
      <c r="I837" s="343"/>
    </row>
    <row r="838" spans="9:9" x14ac:dyDescent="0.25">
      <c r="I838" s="343"/>
    </row>
    <row r="839" spans="9:9" x14ac:dyDescent="0.25">
      <c r="I839" s="343"/>
    </row>
    <row r="840" spans="9:9" x14ac:dyDescent="0.25">
      <c r="I840" s="343"/>
    </row>
    <row r="841" spans="9:9" x14ac:dyDescent="0.25">
      <c r="I841" s="343"/>
    </row>
    <row r="842" spans="9:9" x14ac:dyDescent="0.25">
      <c r="I842" s="343"/>
    </row>
    <row r="843" spans="9:9" x14ac:dyDescent="0.25">
      <c r="I843" s="343"/>
    </row>
    <row r="844" spans="9:9" x14ac:dyDescent="0.25">
      <c r="I844" s="343"/>
    </row>
    <row r="845" spans="9:9" x14ac:dyDescent="0.25">
      <c r="I845" s="343"/>
    </row>
    <row r="846" spans="9:9" x14ac:dyDescent="0.25">
      <c r="I846" s="343"/>
    </row>
    <row r="847" spans="9:9" x14ac:dyDescent="0.25">
      <c r="I847" s="343"/>
    </row>
    <row r="848" spans="9:9" x14ac:dyDescent="0.25">
      <c r="I848" s="343"/>
    </row>
    <row r="849" spans="9:9" x14ac:dyDescent="0.25">
      <c r="I849" s="343"/>
    </row>
    <row r="850" spans="9:9" x14ac:dyDescent="0.25">
      <c r="I850" s="343"/>
    </row>
    <row r="851" spans="9:9" x14ac:dyDescent="0.25">
      <c r="I851" s="343"/>
    </row>
    <row r="852" spans="9:9" x14ac:dyDescent="0.25">
      <c r="I852" s="343"/>
    </row>
    <row r="853" spans="9:9" x14ac:dyDescent="0.25">
      <c r="I853" s="343"/>
    </row>
    <row r="854" spans="9:9" x14ac:dyDescent="0.25">
      <c r="I854" s="343"/>
    </row>
    <row r="855" spans="9:9" x14ac:dyDescent="0.25">
      <c r="I855" s="343"/>
    </row>
    <row r="856" spans="9:9" x14ac:dyDescent="0.25">
      <c r="I856" s="343"/>
    </row>
    <row r="857" spans="9:9" x14ac:dyDescent="0.25">
      <c r="I857" s="343"/>
    </row>
    <row r="858" spans="9:9" x14ac:dyDescent="0.25">
      <c r="I858" s="343"/>
    </row>
    <row r="859" spans="9:9" x14ac:dyDescent="0.25">
      <c r="I859" s="343"/>
    </row>
    <row r="860" spans="9:9" x14ac:dyDescent="0.25">
      <c r="I860" s="343"/>
    </row>
    <row r="861" spans="9:9" x14ac:dyDescent="0.25">
      <c r="I861" s="343"/>
    </row>
    <row r="862" spans="9:9" x14ac:dyDescent="0.25">
      <c r="I862" s="343"/>
    </row>
    <row r="863" spans="9:9" x14ac:dyDescent="0.25">
      <c r="I863" s="343"/>
    </row>
    <row r="864" spans="9:9" x14ac:dyDescent="0.25">
      <c r="I864" s="343"/>
    </row>
    <row r="865" spans="9:9" x14ac:dyDescent="0.25">
      <c r="I865" s="343"/>
    </row>
    <row r="866" spans="9:9" x14ac:dyDescent="0.25">
      <c r="I866" s="343"/>
    </row>
    <row r="867" spans="9:9" x14ac:dyDescent="0.25">
      <c r="I867" s="343"/>
    </row>
    <row r="868" spans="9:9" x14ac:dyDescent="0.25">
      <c r="I868" s="343"/>
    </row>
    <row r="869" spans="9:9" x14ac:dyDescent="0.25">
      <c r="I869" s="343"/>
    </row>
    <row r="870" spans="9:9" x14ac:dyDescent="0.25">
      <c r="I870" s="343"/>
    </row>
    <row r="871" spans="9:9" x14ac:dyDescent="0.25">
      <c r="I871" s="343"/>
    </row>
    <row r="872" spans="9:9" x14ac:dyDescent="0.25">
      <c r="I872" s="343"/>
    </row>
    <row r="873" spans="9:9" x14ac:dyDescent="0.25">
      <c r="I873" s="343"/>
    </row>
    <row r="874" spans="9:9" x14ac:dyDescent="0.25">
      <c r="I874" s="343"/>
    </row>
    <row r="875" spans="9:9" x14ac:dyDescent="0.25">
      <c r="I875" s="343"/>
    </row>
    <row r="876" spans="9:9" x14ac:dyDescent="0.25">
      <c r="I876" s="343"/>
    </row>
    <row r="877" spans="9:9" x14ac:dyDescent="0.25">
      <c r="I877" s="343"/>
    </row>
    <row r="878" spans="9:9" x14ac:dyDescent="0.25">
      <c r="I878" s="343"/>
    </row>
    <row r="879" spans="9:9" x14ac:dyDescent="0.25">
      <c r="I879" s="343"/>
    </row>
    <row r="880" spans="9:9" x14ac:dyDescent="0.25">
      <c r="I880" s="343"/>
    </row>
    <row r="881" spans="9:9" x14ac:dyDescent="0.25">
      <c r="I881" s="343"/>
    </row>
    <row r="882" spans="9:9" x14ac:dyDescent="0.25">
      <c r="I882" s="343"/>
    </row>
    <row r="883" spans="9:9" x14ac:dyDescent="0.25">
      <c r="I883" s="343"/>
    </row>
    <row r="884" spans="9:9" x14ac:dyDescent="0.25">
      <c r="I884" s="343"/>
    </row>
    <row r="885" spans="9:9" x14ac:dyDescent="0.25">
      <c r="I885" s="343"/>
    </row>
    <row r="886" spans="9:9" x14ac:dyDescent="0.25">
      <c r="I886" s="343"/>
    </row>
    <row r="887" spans="9:9" x14ac:dyDescent="0.25">
      <c r="I887" s="343"/>
    </row>
    <row r="888" spans="9:9" x14ac:dyDescent="0.25">
      <c r="I888" s="343"/>
    </row>
    <row r="889" spans="9:9" x14ac:dyDescent="0.25">
      <c r="I889" s="343"/>
    </row>
    <row r="890" spans="9:9" x14ac:dyDescent="0.25">
      <c r="I890" s="343"/>
    </row>
    <row r="891" spans="9:9" x14ac:dyDescent="0.25">
      <c r="I891" s="343"/>
    </row>
    <row r="892" spans="9:9" x14ac:dyDescent="0.25">
      <c r="I892" s="343"/>
    </row>
    <row r="893" spans="9:9" x14ac:dyDescent="0.25">
      <c r="I893" s="343"/>
    </row>
    <row r="894" spans="9:9" x14ac:dyDescent="0.25">
      <c r="I894" s="343"/>
    </row>
    <row r="895" spans="9:9" x14ac:dyDescent="0.25">
      <c r="I895" s="343"/>
    </row>
    <row r="896" spans="9:9" x14ac:dyDescent="0.25">
      <c r="I896" s="343"/>
    </row>
    <row r="897" spans="9:9" x14ac:dyDescent="0.25">
      <c r="I897" s="343"/>
    </row>
    <row r="898" spans="9:9" x14ac:dyDescent="0.25">
      <c r="I898" s="343"/>
    </row>
    <row r="899" spans="9:9" x14ac:dyDescent="0.25">
      <c r="I899" s="343"/>
    </row>
    <row r="900" spans="9:9" x14ac:dyDescent="0.25">
      <c r="I900" s="343"/>
    </row>
    <row r="901" spans="9:9" x14ac:dyDescent="0.25">
      <c r="I901" s="343"/>
    </row>
    <row r="902" spans="9:9" x14ac:dyDescent="0.25">
      <c r="I902" s="343"/>
    </row>
    <row r="903" spans="9:9" x14ac:dyDescent="0.25">
      <c r="I903" s="343"/>
    </row>
    <row r="904" spans="9:9" x14ac:dyDescent="0.25">
      <c r="I904" s="343"/>
    </row>
    <row r="905" spans="9:9" x14ac:dyDescent="0.25">
      <c r="I905" s="343"/>
    </row>
    <row r="906" spans="9:9" x14ac:dyDescent="0.25">
      <c r="I906" s="343"/>
    </row>
    <row r="907" spans="9:9" x14ac:dyDescent="0.25">
      <c r="I907" s="343"/>
    </row>
    <row r="908" spans="9:9" x14ac:dyDescent="0.25">
      <c r="I908" s="343"/>
    </row>
    <row r="909" spans="9:9" x14ac:dyDescent="0.25">
      <c r="I909" s="343"/>
    </row>
    <row r="910" spans="9:9" x14ac:dyDescent="0.25">
      <c r="I910" s="343"/>
    </row>
    <row r="911" spans="9:9" x14ac:dyDescent="0.25">
      <c r="I911" s="343"/>
    </row>
    <row r="912" spans="9:9" x14ac:dyDescent="0.25">
      <c r="I912" s="343"/>
    </row>
    <row r="913" spans="9:9" x14ac:dyDescent="0.25">
      <c r="I913" s="343"/>
    </row>
    <row r="914" spans="9:9" x14ac:dyDescent="0.25">
      <c r="I914" s="343"/>
    </row>
    <row r="915" spans="9:9" x14ac:dyDescent="0.25">
      <c r="I915" s="343"/>
    </row>
    <row r="916" spans="9:9" x14ac:dyDescent="0.25">
      <c r="I916" s="343"/>
    </row>
    <row r="917" spans="9:9" x14ac:dyDescent="0.25">
      <c r="I917" s="343"/>
    </row>
    <row r="918" spans="9:9" x14ac:dyDescent="0.25">
      <c r="I918" s="343"/>
    </row>
    <row r="919" spans="9:9" x14ac:dyDescent="0.25">
      <c r="I919" s="343"/>
    </row>
    <row r="920" spans="9:9" x14ac:dyDescent="0.25">
      <c r="I920" s="343"/>
    </row>
    <row r="921" spans="9:9" x14ac:dyDescent="0.25">
      <c r="I921" s="343"/>
    </row>
    <row r="922" spans="9:9" x14ac:dyDescent="0.25">
      <c r="I922" s="343"/>
    </row>
    <row r="923" spans="9:9" x14ac:dyDescent="0.25">
      <c r="I923" s="343"/>
    </row>
    <row r="924" spans="9:9" x14ac:dyDescent="0.25">
      <c r="I924" s="343"/>
    </row>
    <row r="925" spans="9:9" x14ac:dyDescent="0.25">
      <c r="I925" s="343"/>
    </row>
    <row r="926" spans="9:9" x14ac:dyDescent="0.25">
      <c r="I926" s="343"/>
    </row>
    <row r="927" spans="9:9" x14ac:dyDescent="0.25">
      <c r="I927" s="343"/>
    </row>
    <row r="928" spans="9:9" x14ac:dyDescent="0.25">
      <c r="I928" s="343"/>
    </row>
    <row r="929" spans="9:9" x14ac:dyDescent="0.25">
      <c r="I929" s="343"/>
    </row>
    <row r="930" spans="9:9" x14ac:dyDescent="0.25">
      <c r="I930" s="343"/>
    </row>
    <row r="931" spans="9:9" x14ac:dyDescent="0.25">
      <c r="I931" s="343"/>
    </row>
    <row r="932" spans="9:9" x14ac:dyDescent="0.25">
      <c r="I932" s="343"/>
    </row>
    <row r="933" spans="9:9" x14ac:dyDescent="0.25">
      <c r="I933" s="343"/>
    </row>
    <row r="934" spans="9:9" x14ac:dyDescent="0.25">
      <c r="I934" s="343"/>
    </row>
    <row r="935" spans="9:9" x14ac:dyDescent="0.25">
      <c r="I935" s="343"/>
    </row>
    <row r="936" spans="9:9" x14ac:dyDescent="0.25">
      <c r="I936" s="343"/>
    </row>
    <row r="937" spans="9:9" x14ac:dyDescent="0.25">
      <c r="I937" s="343"/>
    </row>
    <row r="938" spans="9:9" x14ac:dyDescent="0.25">
      <c r="I938" s="343"/>
    </row>
    <row r="939" spans="9:9" x14ac:dyDescent="0.25">
      <c r="I939" s="343"/>
    </row>
    <row r="940" spans="9:9" x14ac:dyDescent="0.25">
      <c r="I940" s="343"/>
    </row>
    <row r="941" spans="9:9" x14ac:dyDescent="0.25">
      <c r="I941" s="343"/>
    </row>
    <row r="942" spans="9:9" x14ac:dyDescent="0.25">
      <c r="I942" s="343"/>
    </row>
    <row r="943" spans="9:9" x14ac:dyDescent="0.25">
      <c r="I943" s="343"/>
    </row>
    <row r="944" spans="9:9" x14ac:dyDescent="0.25">
      <c r="I944" s="343"/>
    </row>
    <row r="945" spans="9:9" x14ac:dyDescent="0.25">
      <c r="I945" s="343"/>
    </row>
    <row r="946" spans="9:9" x14ac:dyDescent="0.25">
      <c r="I946" s="343"/>
    </row>
    <row r="947" spans="9:9" x14ac:dyDescent="0.25">
      <c r="I947" s="343"/>
    </row>
    <row r="948" spans="9:9" x14ac:dyDescent="0.25">
      <c r="I948" s="343"/>
    </row>
    <row r="949" spans="9:9" x14ac:dyDescent="0.25">
      <c r="I949" s="343"/>
    </row>
    <row r="950" spans="9:9" x14ac:dyDescent="0.25">
      <c r="I950" s="343"/>
    </row>
    <row r="951" spans="9:9" x14ac:dyDescent="0.25">
      <c r="I951" s="343"/>
    </row>
    <row r="952" spans="9:9" x14ac:dyDescent="0.25">
      <c r="I952" s="343"/>
    </row>
    <row r="953" spans="9:9" x14ac:dyDescent="0.25">
      <c r="I953" s="343"/>
    </row>
    <row r="954" spans="9:9" x14ac:dyDescent="0.25">
      <c r="I954" s="343"/>
    </row>
    <row r="955" spans="9:9" x14ac:dyDescent="0.25">
      <c r="I955" s="343"/>
    </row>
    <row r="956" spans="9:9" x14ac:dyDescent="0.25">
      <c r="I956" s="343"/>
    </row>
    <row r="957" spans="9:9" x14ac:dyDescent="0.25">
      <c r="I957" s="343"/>
    </row>
    <row r="958" spans="9:9" x14ac:dyDescent="0.25">
      <c r="I958" s="343"/>
    </row>
    <row r="959" spans="9:9" x14ac:dyDescent="0.25">
      <c r="I959" s="343"/>
    </row>
    <row r="960" spans="9:9" x14ac:dyDescent="0.25">
      <c r="I960" s="343"/>
    </row>
    <row r="961" spans="9:9" x14ac:dyDescent="0.25">
      <c r="I961" s="343"/>
    </row>
    <row r="962" spans="9:9" x14ac:dyDescent="0.25">
      <c r="I962" s="343"/>
    </row>
    <row r="963" spans="9:9" x14ac:dyDescent="0.25">
      <c r="I963" s="343"/>
    </row>
    <row r="964" spans="9:9" x14ac:dyDescent="0.25">
      <c r="I964" s="343"/>
    </row>
    <row r="965" spans="9:9" x14ac:dyDescent="0.25">
      <c r="I965" s="343"/>
    </row>
    <row r="966" spans="9:9" x14ac:dyDescent="0.25">
      <c r="I966" s="343"/>
    </row>
    <row r="967" spans="9:9" x14ac:dyDescent="0.25">
      <c r="I967" s="343"/>
    </row>
    <row r="968" spans="9:9" x14ac:dyDescent="0.25">
      <c r="I968" s="343"/>
    </row>
    <row r="969" spans="9:9" x14ac:dyDescent="0.25">
      <c r="I969" s="343"/>
    </row>
    <row r="970" spans="9:9" x14ac:dyDescent="0.25">
      <c r="I970" s="343"/>
    </row>
    <row r="971" spans="9:9" x14ac:dyDescent="0.25">
      <c r="I971" s="343"/>
    </row>
    <row r="972" spans="9:9" x14ac:dyDescent="0.25">
      <c r="I972" s="343"/>
    </row>
    <row r="973" spans="9:9" x14ac:dyDescent="0.25">
      <c r="I973" s="343"/>
    </row>
    <row r="974" spans="9:9" x14ac:dyDescent="0.25">
      <c r="I974" s="343"/>
    </row>
    <row r="975" spans="9:9" x14ac:dyDescent="0.25">
      <c r="I975" s="343"/>
    </row>
    <row r="976" spans="9:9" x14ac:dyDescent="0.25">
      <c r="I976" s="343"/>
    </row>
    <row r="977" spans="9:9" x14ac:dyDescent="0.25">
      <c r="I977" s="343"/>
    </row>
    <row r="978" spans="9:9" x14ac:dyDescent="0.25">
      <c r="I978" s="343"/>
    </row>
    <row r="979" spans="9:9" x14ac:dyDescent="0.25">
      <c r="I979" s="343"/>
    </row>
    <row r="980" spans="9:9" x14ac:dyDescent="0.25">
      <c r="I980" s="343"/>
    </row>
    <row r="981" spans="9:9" x14ac:dyDescent="0.25">
      <c r="I981" s="343"/>
    </row>
    <row r="982" spans="9:9" x14ac:dyDescent="0.25">
      <c r="I982" s="343"/>
    </row>
    <row r="983" spans="9:9" x14ac:dyDescent="0.25">
      <c r="I983" s="343"/>
    </row>
    <row r="984" spans="9:9" x14ac:dyDescent="0.25">
      <c r="I984" s="343"/>
    </row>
    <row r="985" spans="9:9" x14ac:dyDescent="0.25">
      <c r="I985" s="343"/>
    </row>
    <row r="986" spans="9:9" x14ac:dyDescent="0.25">
      <c r="I986" s="343"/>
    </row>
    <row r="987" spans="9:9" x14ac:dyDescent="0.25">
      <c r="I987" s="343"/>
    </row>
    <row r="988" spans="9:9" x14ac:dyDescent="0.25">
      <c r="I988" s="343"/>
    </row>
    <row r="989" spans="9:9" x14ac:dyDescent="0.25">
      <c r="I989" s="343"/>
    </row>
    <row r="990" spans="9:9" x14ac:dyDescent="0.25">
      <c r="I990" s="343"/>
    </row>
    <row r="991" spans="9:9" x14ac:dyDescent="0.25">
      <c r="I991" s="343"/>
    </row>
    <row r="992" spans="9:9" x14ac:dyDescent="0.25">
      <c r="I992" s="343"/>
    </row>
    <row r="993" spans="9:9" x14ac:dyDescent="0.25">
      <c r="I993" s="343"/>
    </row>
    <row r="994" spans="9:9" x14ac:dyDescent="0.25">
      <c r="I994" s="343"/>
    </row>
    <row r="995" spans="9:9" x14ac:dyDescent="0.25">
      <c r="I995" s="343"/>
    </row>
    <row r="996" spans="9:9" x14ac:dyDescent="0.25">
      <c r="I996" s="343"/>
    </row>
    <row r="997" spans="9:9" x14ac:dyDescent="0.25">
      <c r="I997" s="343"/>
    </row>
    <row r="998" spans="9:9" x14ac:dyDescent="0.25">
      <c r="I998" s="343"/>
    </row>
    <row r="999" spans="9:9" x14ac:dyDescent="0.25">
      <c r="I999" s="343"/>
    </row>
    <row r="1000" spans="9:9" x14ac:dyDescent="0.25">
      <c r="I1000" s="343"/>
    </row>
    <row r="1001" spans="9:9" x14ac:dyDescent="0.25">
      <c r="I1001" s="343"/>
    </row>
    <row r="1002" spans="9:9" x14ac:dyDescent="0.25">
      <c r="I1002" s="343"/>
    </row>
    <row r="1003" spans="9:9" x14ac:dyDescent="0.25">
      <c r="I1003" s="343"/>
    </row>
    <row r="1004" spans="9:9" x14ac:dyDescent="0.25">
      <c r="I1004" s="343"/>
    </row>
    <row r="1005" spans="9:9" x14ac:dyDescent="0.25">
      <c r="I1005" s="343"/>
    </row>
    <row r="1006" spans="9:9" x14ac:dyDescent="0.25">
      <c r="I1006" s="343"/>
    </row>
    <row r="1007" spans="9:9" x14ac:dyDescent="0.25">
      <c r="I1007" s="343"/>
    </row>
    <row r="1008" spans="9:9" x14ac:dyDescent="0.25">
      <c r="I1008" s="343"/>
    </row>
    <row r="1009" spans="9:9" x14ac:dyDescent="0.25">
      <c r="I1009" s="343"/>
    </row>
    <row r="1010" spans="9:9" x14ac:dyDescent="0.25">
      <c r="I1010" s="343"/>
    </row>
    <row r="1011" spans="9:9" x14ac:dyDescent="0.25">
      <c r="I1011" s="343"/>
    </row>
    <row r="1012" spans="9:9" x14ac:dyDescent="0.25">
      <c r="I1012" s="343"/>
    </row>
    <row r="1013" spans="9:9" x14ac:dyDescent="0.25">
      <c r="I1013" s="343"/>
    </row>
    <row r="1014" spans="9:9" x14ac:dyDescent="0.25">
      <c r="I1014" s="343"/>
    </row>
    <row r="1015" spans="9:9" x14ac:dyDescent="0.25">
      <c r="I1015" s="343"/>
    </row>
    <row r="1016" spans="9:9" x14ac:dyDescent="0.25">
      <c r="I1016" s="343"/>
    </row>
    <row r="1017" spans="9:9" x14ac:dyDescent="0.25">
      <c r="I1017" s="343"/>
    </row>
    <row r="1018" spans="9:9" x14ac:dyDescent="0.25">
      <c r="I1018" s="343"/>
    </row>
    <row r="1019" spans="9:9" x14ac:dyDescent="0.25">
      <c r="I1019" s="343"/>
    </row>
    <row r="1020" spans="9:9" x14ac:dyDescent="0.25">
      <c r="I1020" s="343"/>
    </row>
    <row r="1021" spans="9:9" x14ac:dyDescent="0.25">
      <c r="I1021" s="343"/>
    </row>
    <row r="1022" spans="9:9" x14ac:dyDescent="0.25">
      <c r="I1022" s="343"/>
    </row>
    <row r="1023" spans="9:9" x14ac:dyDescent="0.25">
      <c r="I1023" s="343"/>
    </row>
    <row r="1024" spans="9:9" x14ac:dyDescent="0.25">
      <c r="I1024" s="343"/>
    </row>
    <row r="1025" spans="9:9" x14ac:dyDescent="0.25">
      <c r="I1025" s="343"/>
    </row>
    <row r="1026" spans="9:9" x14ac:dyDescent="0.25">
      <c r="I1026" s="343"/>
    </row>
    <row r="1027" spans="9:9" x14ac:dyDescent="0.25">
      <c r="I1027" s="343"/>
    </row>
    <row r="1028" spans="9:9" x14ac:dyDescent="0.25">
      <c r="I1028" s="343"/>
    </row>
    <row r="1029" spans="9:9" x14ac:dyDescent="0.25">
      <c r="I1029" s="343"/>
    </row>
    <row r="1030" spans="9:9" x14ac:dyDescent="0.25">
      <c r="I1030" s="343"/>
    </row>
    <row r="1031" spans="9:9" x14ac:dyDescent="0.25">
      <c r="I1031" s="343"/>
    </row>
    <row r="1032" spans="9:9" x14ac:dyDescent="0.25">
      <c r="I1032" s="343"/>
    </row>
    <row r="1033" spans="9:9" x14ac:dyDescent="0.25">
      <c r="I1033" s="343"/>
    </row>
    <row r="1034" spans="9:9" x14ac:dyDescent="0.25">
      <c r="I1034" s="343"/>
    </row>
    <row r="1035" spans="9:9" x14ac:dyDescent="0.25">
      <c r="I1035" s="343"/>
    </row>
    <row r="1036" spans="9:9" x14ac:dyDescent="0.25">
      <c r="I1036" s="343"/>
    </row>
    <row r="1037" spans="9:9" x14ac:dyDescent="0.25">
      <c r="I1037" s="343"/>
    </row>
    <row r="1038" spans="9:9" x14ac:dyDescent="0.25">
      <c r="I1038" s="343"/>
    </row>
    <row r="1039" spans="9:9" x14ac:dyDescent="0.25">
      <c r="I1039" s="343"/>
    </row>
    <row r="1040" spans="9:9" x14ac:dyDescent="0.25">
      <c r="I1040" s="343"/>
    </row>
    <row r="1041" spans="9:9" x14ac:dyDescent="0.25">
      <c r="I1041" s="343"/>
    </row>
    <row r="1042" spans="9:9" x14ac:dyDescent="0.25">
      <c r="I1042" s="343"/>
    </row>
    <row r="1043" spans="9:9" x14ac:dyDescent="0.25">
      <c r="I1043" s="343"/>
    </row>
    <row r="1044" spans="9:9" x14ac:dyDescent="0.25">
      <c r="I1044" s="343"/>
    </row>
    <row r="1045" spans="9:9" x14ac:dyDescent="0.25">
      <c r="I1045" s="343"/>
    </row>
    <row r="1046" spans="9:9" x14ac:dyDescent="0.25">
      <c r="I1046" s="343"/>
    </row>
    <row r="1047" spans="9:9" x14ac:dyDescent="0.25">
      <c r="I1047" s="343"/>
    </row>
    <row r="1048" spans="9:9" x14ac:dyDescent="0.25">
      <c r="I1048" s="343"/>
    </row>
    <row r="1049" spans="9:9" x14ac:dyDescent="0.25">
      <c r="I1049" s="343"/>
    </row>
    <row r="1050" spans="9:9" x14ac:dyDescent="0.25">
      <c r="I1050" s="343"/>
    </row>
    <row r="1051" spans="9:9" x14ac:dyDescent="0.25">
      <c r="I1051" s="343"/>
    </row>
    <row r="1052" spans="9:9" x14ac:dyDescent="0.25">
      <c r="I1052" s="343"/>
    </row>
    <row r="1053" spans="9:9" x14ac:dyDescent="0.25">
      <c r="I1053" s="343"/>
    </row>
    <row r="1054" spans="9:9" x14ac:dyDescent="0.25">
      <c r="I1054" s="343"/>
    </row>
    <row r="1055" spans="9:9" x14ac:dyDescent="0.25">
      <c r="I1055" s="343"/>
    </row>
    <row r="1056" spans="9:9" x14ac:dyDescent="0.25">
      <c r="I1056" s="343"/>
    </row>
    <row r="1057" spans="9:9" x14ac:dyDescent="0.25">
      <c r="I1057" s="343"/>
    </row>
    <row r="1058" spans="9:9" x14ac:dyDescent="0.25">
      <c r="I1058" s="343"/>
    </row>
    <row r="1059" spans="9:9" x14ac:dyDescent="0.25">
      <c r="I1059" s="343"/>
    </row>
    <row r="1060" spans="9:9" x14ac:dyDescent="0.25">
      <c r="I1060" s="343"/>
    </row>
    <row r="1061" spans="9:9" x14ac:dyDescent="0.25">
      <c r="I1061" s="343"/>
    </row>
    <row r="1062" spans="9:9" x14ac:dyDescent="0.25">
      <c r="I1062" s="343"/>
    </row>
    <row r="1063" spans="9:9" x14ac:dyDescent="0.25">
      <c r="I1063" s="343"/>
    </row>
    <row r="1064" spans="9:9" x14ac:dyDescent="0.25">
      <c r="I1064" s="343"/>
    </row>
    <row r="1065" spans="9:9" x14ac:dyDescent="0.25">
      <c r="I1065" s="343"/>
    </row>
    <row r="1066" spans="9:9" x14ac:dyDescent="0.25">
      <c r="I1066" s="343"/>
    </row>
    <row r="1067" spans="9:9" x14ac:dyDescent="0.25">
      <c r="I1067" s="343"/>
    </row>
    <row r="1068" spans="9:9" x14ac:dyDescent="0.25">
      <c r="I1068" s="343"/>
    </row>
    <row r="1069" spans="9:9" x14ac:dyDescent="0.25">
      <c r="I1069" s="343"/>
    </row>
    <row r="1070" spans="9:9" x14ac:dyDescent="0.25">
      <c r="I1070" s="343"/>
    </row>
    <row r="1071" spans="9:9" x14ac:dyDescent="0.25">
      <c r="I1071" s="343"/>
    </row>
    <row r="1072" spans="9:9" x14ac:dyDescent="0.25">
      <c r="I1072" s="343"/>
    </row>
    <row r="1073" spans="9:9" x14ac:dyDescent="0.25">
      <c r="I1073" s="343"/>
    </row>
    <row r="1074" spans="9:9" x14ac:dyDescent="0.25">
      <c r="I1074" s="343"/>
    </row>
    <row r="1075" spans="9:9" x14ac:dyDescent="0.25">
      <c r="I1075" s="343"/>
    </row>
    <row r="1076" spans="9:9" x14ac:dyDescent="0.25">
      <c r="I1076" s="343"/>
    </row>
    <row r="1077" spans="9:9" x14ac:dyDescent="0.25">
      <c r="I1077" s="343"/>
    </row>
    <row r="1078" spans="9:9" x14ac:dyDescent="0.25">
      <c r="I1078" s="343"/>
    </row>
    <row r="1079" spans="9:9" x14ac:dyDescent="0.25">
      <c r="I1079" s="343"/>
    </row>
    <row r="1080" spans="9:9" x14ac:dyDescent="0.25">
      <c r="I1080" s="343"/>
    </row>
    <row r="1081" spans="9:9" x14ac:dyDescent="0.25">
      <c r="I1081" s="343"/>
    </row>
    <row r="1082" spans="9:9" x14ac:dyDescent="0.25">
      <c r="I1082" s="343"/>
    </row>
    <row r="1083" spans="9:9" x14ac:dyDescent="0.25">
      <c r="I1083" s="343"/>
    </row>
    <row r="1084" spans="9:9" x14ac:dyDescent="0.25">
      <c r="I1084" s="343"/>
    </row>
    <row r="1085" spans="9:9" x14ac:dyDescent="0.25">
      <c r="I1085" s="343"/>
    </row>
    <row r="1086" spans="9:9" x14ac:dyDescent="0.25">
      <c r="I1086" s="343"/>
    </row>
    <row r="1087" spans="9:9" x14ac:dyDescent="0.25">
      <c r="I1087" s="343"/>
    </row>
    <row r="1088" spans="9:9" x14ac:dyDescent="0.25">
      <c r="I1088" s="343"/>
    </row>
    <row r="1089" spans="9:9" x14ac:dyDescent="0.25">
      <c r="I1089" s="343"/>
    </row>
    <row r="1090" spans="9:9" x14ac:dyDescent="0.25">
      <c r="I1090" s="343"/>
    </row>
    <row r="1091" spans="9:9" x14ac:dyDescent="0.25">
      <c r="I1091" s="343"/>
    </row>
    <row r="1092" spans="9:9" x14ac:dyDescent="0.25">
      <c r="I1092" s="343"/>
    </row>
    <row r="1093" spans="9:9" x14ac:dyDescent="0.25">
      <c r="I1093" s="343"/>
    </row>
    <row r="1094" spans="9:9" x14ac:dyDescent="0.25">
      <c r="I1094" s="343"/>
    </row>
    <row r="1095" spans="9:9" x14ac:dyDescent="0.25">
      <c r="I1095" s="343"/>
    </row>
    <row r="1096" spans="9:9" x14ac:dyDescent="0.25">
      <c r="I1096" s="343"/>
    </row>
    <row r="1097" spans="9:9" x14ac:dyDescent="0.25">
      <c r="I1097" s="343"/>
    </row>
    <row r="1098" spans="9:9" x14ac:dyDescent="0.25">
      <c r="I1098" s="343"/>
    </row>
    <row r="1099" spans="9:9" x14ac:dyDescent="0.25">
      <c r="I1099" s="343"/>
    </row>
    <row r="1100" spans="9:9" x14ac:dyDescent="0.25">
      <c r="I1100" s="343"/>
    </row>
    <row r="1101" spans="9:9" x14ac:dyDescent="0.25">
      <c r="I1101" s="343"/>
    </row>
    <row r="1102" spans="9:9" x14ac:dyDescent="0.25">
      <c r="I1102" s="343"/>
    </row>
    <row r="1103" spans="9:9" x14ac:dyDescent="0.25">
      <c r="I1103" s="343"/>
    </row>
    <row r="1104" spans="9:9" x14ac:dyDescent="0.25">
      <c r="I1104" s="343"/>
    </row>
    <row r="1105" spans="9:9" x14ac:dyDescent="0.25">
      <c r="I1105" s="343"/>
    </row>
    <row r="1106" spans="9:9" x14ac:dyDescent="0.25">
      <c r="I1106" s="343"/>
    </row>
    <row r="1107" spans="9:9" x14ac:dyDescent="0.25">
      <c r="I1107" s="343"/>
    </row>
    <row r="1108" spans="9:9" x14ac:dyDescent="0.25">
      <c r="I1108" s="343"/>
    </row>
    <row r="1109" spans="9:9" x14ac:dyDescent="0.25">
      <c r="I1109" s="343"/>
    </row>
    <row r="1110" spans="9:9" x14ac:dyDescent="0.25">
      <c r="I1110" s="343"/>
    </row>
    <row r="1111" spans="9:9" x14ac:dyDescent="0.25">
      <c r="I1111" s="343"/>
    </row>
    <row r="1112" spans="9:9" x14ac:dyDescent="0.25">
      <c r="I1112" s="343"/>
    </row>
    <row r="1113" spans="9:9" x14ac:dyDescent="0.25">
      <c r="I1113" s="343"/>
    </row>
    <row r="1114" spans="9:9" x14ac:dyDescent="0.25">
      <c r="I1114" s="343"/>
    </row>
    <row r="1115" spans="9:9" x14ac:dyDescent="0.25">
      <c r="I1115" s="343"/>
    </row>
    <row r="1116" spans="9:9" x14ac:dyDescent="0.25">
      <c r="I1116" s="343"/>
    </row>
    <row r="1117" spans="9:9" x14ac:dyDescent="0.25">
      <c r="I1117" s="343"/>
    </row>
    <row r="1118" spans="9:9" x14ac:dyDescent="0.25">
      <c r="I1118" s="343"/>
    </row>
    <row r="1119" spans="9:9" x14ac:dyDescent="0.25">
      <c r="I1119" s="343"/>
    </row>
    <row r="1120" spans="9:9" x14ac:dyDescent="0.25">
      <c r="I1120" s="343"/>
    </row>
    <row r="1121" spans="9:9" x14ac:dyDescent="0.25">
      <c r="I1121" s="343"/>
    </row>
    <row r="1122" spans="9:9" x14ac:dyDescent="0.25">
      <c r="I1122" s="343"/>
    </row>
    <row r="1123" spans="9:9" x14ac:dyDescent="0.25">
      <c r="I1123" s="343"/>
    </row>
    <row r="1124" spans="9:9" x14ac:dyDescent="0.25">
      <c r="I1124" s="343"/>
    </row>
    <row r="1125" spans="9:9" x14ac:dyDescent="0.25">
      <c r="I1125" s="343"/>
    </row>
    <row r="1126" spans="9:9" x14ac:dyDescent="0.25">
      <c r="I1126" s="343"/>
    </row>
    <row r="1127" spans="9:9" x14ac:dyDescent="0.25">
      <c r="I1127" s="343"/>
    </row>
    <row r="1128" spans="9:9" x14ac:dyDescent="0.25">
      <c r="I1128" s="343"/>
    </row>
    <row r="1129" spans="9:9" x14ac:dyDescent="0.25">
      <c r="I1129" s="343"/>
    </row>
    <row r="1130" spans="9:9" x14ac:dyDescent="0.25">
      <c r="I1130" s="343"/>
    </row>
    <row r="1131" spans="9:9" x14ac:dyDescent="0.25">
      <c r="I1131" s="343"/>
    </row>
    <row r="1132" spans="9:9" x14ac:dyDescent="0.25">
      <c r="I1132" s="343"/>
    </row>
    <row r="1133" spans="9:9" x14ac:dyDescent="0.25">
      <c r="I1133" s="343"/>
    </row>
    <row r="1134" spans="9:9" x14ac:dyDescent="0.25">
      <c r="I1134" s="343"/>
    </row>
    <row r="1135" spans="9:9" x14ac:dyDescent="0.25">
      <c r="I1135" s="343"/>
    </row>
    <row r="1136" spans="9:9" x14ac:dyDescent="0.25">
      <c r="I1136" s="343"/>
    </row>
    <row r="1137" spans="9:9" x14ac:dyDescent="0.25">
      <c r="I1137" s="343"/>
    </row>
    <row r="1138" spans="9:9" x14ac:dyDescent="0.25">
      <c r="I1138" s="343"/>
    </row>
    <row r="1139" spans="9:9" x14ac:dyDescent="0.25">
      <c r="I1139" s="343"/>
    </row>
    <row r="1140" spans="9:9" x14ac:dyDescent="0.25">
      <c r="I1140" s="343"/>
    </row>
    <row r="1141" spans="9:9" x14ac:dyDescent="0.25">
      <c r="I1141" s="343"/>
    </row>
    <row r="1142" spans="9:9" x14ac:dyDescent="0.25">
      <c r="I1142" s="343"/>
    </row>
    <row r="1143" spans="9:9" x14ac:dyDescent="0.25">
      <c r="I1143" s="343"/>
    </row>
    <row r="1144" spans="9:9" x14ac:dyDescent="0.25">
      <c r="I1144" s="343"/>
    </row>
    <row r="1145" spans="9:9" x14ac:dyDescent="0.25">
      <c r="I1145" s="343"/>
    </row>
    <row r="1146" spans="9:9" x14ac:dyDescent="0.25">
      <c r="I1146" s="343"/>
    </row>
    <row r="1147" spans="9:9" x14ac:dyDescent="0.25">
      <c r="I1147" s="343"/>
    </row>
    <row r="1148" spans="9:9" x14ac:dyDescent="0.25">
      <c r="I1148" s="343"/>
    </row>
    <row r="1149" spans="9:9" x14ac:dyDescent="0.25">
      <c r="I1149" s="343"/>
    </row>
    <row r="1150" spans="9:9" x14ac:dyDescent="0.25">
      <c r="I1150" s="343"/>
    </row>
    <row r="1151" spans="9:9" x14ac:dyDescent="0.25">
      <c r="I1151" s="343"/>
    </row>
    <row r="1152" spans="9:9" x14ac:dyDescent="0.25">
      <c r="I1152" s="343"/>
    </row>
    <row r="1153" spans="9:9" x14ac:dyDescent="0.25">
      <c r="I1153" s="343"/>
    </row>
    <row r="1154" spans="9:9" x14ac:dyDescent="0.25">
      <c r="I1154" s="343"/>
    </row>
    <row r="1155" spans="9:9" x14ac:dyDescent="0.25">
      <c r="I1155" s="343"/>
    </row>
    <row r="1156" spans="9:9" x14ac:dyDescent="0.25">
      <c r="I1156" s="343"/>
    </row>
    <row r="1157" spans="9:9" x14ac:dyDescent="0.25">
      <c r="I1157" s="343"/>
    </row>
    <row r="1158" spans="9:9" x14ac:dyDescent="0.25">
      <c r="I1158" s="343"/>
    </row>
    <row r="1159" spans="9:9" x14ac:dyDescent="0.25">
      <c r="I1159" s="343"/>
    </row>
    <row r="1160" spans="9:9" x14ac:dyDescent="0.25">
      <c r="I1160" s="343"/>
    </row>
    <row r="1161" spans="9:9" x14ac:dyDescent="0.25">
      <c r="I1161" s="343"/>
    </row>
    <row r="1162" spans="9:9" x14ac:dyDescent="0.25">
      <c r="I1162" s="343"/>
    </row>
    <row r="1163" spans="9:9" x14ac:dyDescent="0.25">
      <c r="I1163" s="343"/>
    </row>
    <row r="1164" spans="9:9" x14ac:dyDescent="0.25">
      <c r="I1164" s="343"/>
    </row>
    <row r="1165" spans="9:9" x14ac:dyDescent="0.25">
      <c r="I1165" s="343"/>
    </row>
    <row r="1166" spans="9:9" x14ac:dyDescent="0.25">
      <c r="I1166" s="343"/>
    </row>
    <row r="1167" spans="9:9" x14ac:dyDescent="0.25">
      <c r="I1167" s="343"/>
    </row>
    <row r="1168" spans="9:9" x14ac:dyDescent="0.25">
      <c r="I1168" s="343"/>
    </row>
    <row r="1169" spans="9:9" x14ac:dyDescent="0.25">
      <c r="I1169" s="343"/>
    </row>
    <row r="1170" spans="9:9" x14ac:dyDescent="0.25">
      <c r="I1170" s="343"/>
    </row>
    <row r="1171" spans="9:9" x14ac:dyDescent="0.25">
      <c r="I1171" s="343"/>
    </row>
    <row r="1172" spans="9:9" x14ac:dyDescent="0.25">
      <c r="I1172" s="343"/>
    </row>
    <row r="1173" spans="9:9" x14ac:dyDescent="0.25">
      <c r="I1173" s="343"/>
    </row>
    <row r="1174" spans="9:9" x14ac:dyDescent="0.25">
      <c r="I1174" s="343"/>
    </row>
    <row r="1175" spans="9:9" x14ac:dyDescent="0.25">
      <c r="I1175" s="343"/>
    </row>
    <row r="1176" spans="9:9" x14ac:dyDescent="0.25">
      <c r="I1176" s="343"/>
    </row>
    <row r="1177" spans="9:9" x14ac:dyDescent="0.25">
      <c r="I1177" s="343"/>
    </row>
    <row r="1178" spans="9:9" x14ac:dyDescent="0.25">
      <c r="I1178" s="343"/>
    </row>
    <row r="1179" spans="9:9" x14ac:dyDescent="0.25">
      <c r="I1179" s="343"/>
    </row>
    <row r="1180" spans="9:9" x14ac:dyDescent="0.25">
      <c r="I1180" s="343"/>
    </row>
    <row r="1181" spans="9:9" x14ac:dyDescent="0.25">
      <c r="I1181" s="343"/>
    </row>
    <row r="1182" spans="9:9" x14ac:dyDescent="0.25">
      <c r="I1182" s="343"/>
    </row>
    <row r="1183" spans="9:9" x14ac:dyDescent="0.25">
      <c r="I1183" s="343"/>
    </row>
    <row r="1184" spans="9:9" x14ac:dyDescent="0.25">
      <c r="I1184" s="343"/>
    </row>
    <row r="1185" spans="9:9" x14ac:dyDescent="0.25">
      <c r="I1185" s="343"/>
    </row>
    <row r="1186" spans="9:9" x14ac:dyDescent="0.25">
      <c r="I1186" s="343"/>
    </row>
    <row r="1187" spans="9:9" x14ac:dyDescent="0.25">
      <c r="I1187" s="343"/>
    </row>
    <row r="1188" spans="9:9" x14ac:dyDescent="0.25">
      <c r="I1188" s="343"/>
    </row>
    <row r="1189" spans="9:9" x14ac:dyDescent="0.25">
      <c r="I1189" s="343"/>
    </row>
    <row r="1190" spans="9:9" x14ac:dyDescent="0.25">
      <c r="I1190" s="343"/>
    </row>
    <row r="1191" spans="9:9" x14ac:dyDescent="0.25">
      <c r="I1191" s="343"/>
    </row>
    <row r="1192" spans="9:9" x14ac:dyDescent="0.25">
      <c r="I1192" s="343"/>
    </row>
    <row r="1193" spans="9:9" x14ac:dyDescent="0.25">
      <c r="I1193" s="343"/>
    </row>
    <row r="1194" spans="9:9" x14ac:dyDescent="0.25">
      <c r="I1194" s="343"/>
    </row>
    <row r="1195" spans="9:9" x14ac:dyDescent="0.25">
      <c r="I1195" s="343"/>
    </row>
    <row r="1196" spans="9:9" x14ac:dyDescent="0.25">
      <c r="I1196" s="343"/>
    </row>
    <row r="1197" spans="9:9" x14ac:dyDescent="0.25">
      <c r="I1197" s="343"/>
    </row>
    <row r="1198" spans="9:9" x14ac:dyDescent="0.25">
      <c r="I1198" s="343"/>
    </row>
    <row r="1199" spans="9:9" x14ac:dyDescent="0.25">
      <c r="I1199" s="343"/>
    </row>
    <row r="1200" spans="9:9" x14ac:dyDescent="0.25">
      <c r="I1200" s="343"/>
    </row>
    <row r="1201" spans="9:9" x14ac:dyDescent="0.25">
      <c r="I1201" s="343"/>
    </row>
    <row r="1202" spans="9:9" x14ac:dyDescent="0.25">
      <c r="I1202" s="343"/>
    </row>
    <row r="1203" spans="9:9" x14ac:dyDescent="0.25">
      <c r="I1203" s="343"/>
    </row>
    <row r="1204" spans="9:9" x14ac:dyDescent="0.25">
      <c r="I1204" s="343"/>
    </row>
    <row r="1205" spans="9:9" x14ac:dyDescent="0.25">
      <c r="I1205" s="343"/>
    </row>
    <row r="1206" spans="9:9" x14ac:dyDescent="0.25">
      <c r="I1206" s="343"/>
    </row>
    <row r="1207" spans="9:9" x14ac:dyDescent="0.25">
      <c r="I1207" s="343"/>
    </row>
    <row r="1208" spans="9:9" x14ac:dyDescent="0.25">
      <c r="I1208" s="343"/>
    </row>
    <row r="1209" spans="9:9" x14ac:dyDescent="0.25">
      <c r="I1209" s="343"/>
    </row>
    <row r="1210" spans="9:9" x14ac:dyDescent="0.25">
      <c r="I1210" s="343"/>
    </row>
    <row r="1211" spans="9:9" x14ac:dyDescent="0.25">
      <c r="I1211" s="343"/>
    </row>
    <row r="1212" spans="9:9" x14ac:dyDescent="0.25">
      <c r="I1212" s="343"/>
    </row>
    <row r="1213" spans="9:9" x14ac:dyDescent="0.25">
      <c r="I1213" s="343"/>
    </row>
    <row r="1214" spans="9:9" x14ac:dyDescent="0.25">
      <c r="I1214" s="343"/>
    </row>
    <row r="1215" spans="9:9" x14ac:dyDescent="0.25">
      <c r="I1215" s="343"/>
    </row>
    <row r="1216" spans="9:9" x14ac:dyDescent="0.25">
      <c r="I1216" s="343"/>
    </row>
    <row r="1217" spans="9:9" x14ac:dyDescent="0.25">
      <c r="I1217" s="343"/>
    </row>
    <row r="1218" spans="9:9" x14ac:dyDescent="0.25">
      <c r="I1218" s="343"/>
    </row>
    <row r="1219" spans="9:9" x14ac:dyDescent="0.25">
      <c r="I1219" s="343"/>
    </row>
    <row r="1220" spans="9:9" x14ac:dyDescent="0.25">
      <c r="I1220" s="343"/>
    </row>
    <row r="1221" spans="9:9" x14ac:dyDescent="0.25">
      <c r="I1221" s="343"/>
    </row>
    <row r="1222" spans="9:9" x14ac:dyDescent="0.25">
      <c r="I1222" s="343"/>
    </row>
    <row r="1223" spans="9:9" x14ac:dyDescent="0.25">
      <c r="I1223" s="343"/>
    </row>
    <row r="1224" spans="9:9" x14ac:dyDescent="0.25">
      <c r="I1224" s="343"/>
    </row>
    <row r="1225" spans="9:9" x14ac:dyDescent="0.25">
      <c r="I1225" s="343"/>
    </row>
    <row r="1226" spans="9:9" x14ac:dyDescent="0.25">
      <c r="I1226" s="343"/>
    </row>
    <row r="1227" spans="9:9" x14ac:dyDescent="0.25">
      <c r="I1227" s="343"/>
    </row>
    <row r="1228" spans="9:9" x14ac:dyDescent="0.25">
      <c r="I1228" s="343"/>
    </row>
    <row r="1229" spans="9:9" x14ac:dyDescent="0.25">
      <c r="I1229" s="343"/>
    </row>
    <row r="1230" spans="9:9" x14ac:dyDescent="0.25">
      <c r="I1230" s="343"/>
    </row>
    <row r="1231" spans="9:9" x14ac:dyDescent="0.25">
      <c r="I1231" s="343"/>
    </row>
    <row r="1232" spans="9:9" x14ac:dyDescent="0.25">
      <c r="I1232" s="343"/>
    </row>
    <row r="1233" spans="9:9" x14ac:dyDescent="0.25">
      <c r="I1233" s="343"/>
    </row>
    <row r="1234" spans="9:9" x14ac:dyDescent="0.25">
      <c r="I1234" s="343"/>
    </row>
    <row r="1235" spans="9:9" x14ac:dyDescent="0.25">
      <c r="I1235" s="343"/>
    </row>
    <row r="1236" spans="9:9" x14ac:dyDescent="0.25">
      <c r="I1236" s="343"/>
    </row>
    <row r="1237" spans="9:9" x14ac:dyDescent="0.25">
      <c r="I1237" s="343"/>
    </row>
    <row r="1238" spans="9:9" x14ac:dyDescent="0.25">
      <c r="I1238" s="343"/>
    </row>
    <row r="1239" spans="9:9" x14ac:dyDescent="0.25">
      <c r="I1239" s="343"/>
    </row>
    <row r="1240" spans="9:9" x14ac:dyDescent="0.25">
      <c r="I1240" s="343"/>
    </row>
    <row r="1241" spans="9:9" x14ac:dyDescent="0.25">
      <c r="I1241" s="343"/>
    </row>
    <row r="1242" spans="9:9" x14ac:dyDescent="0.25">
      <c r="I1242" s="343"/>
    </row>
    <row r="1243" spans="9:9" x14ac:dyDescent="0.25">
      <c r="I1243" s="343"/>
    </row>
    <row r="1244" spans="9:9" x14ac:dyDescent="0.25">
      <c r="I1244" s="343"/>
    </row>
    <row r="1245" spans="9:9" x14ac:dyDescent="0.25">
      <c r="I1245" s="343"/>
    </row>
    <row r="1246" spans="9:9" x14ac:dyDescent="0.25">
      <c r="I1246" s="343"/>
    </row>
    <row r="1247" spans="9:9" x14ac:dyDescent="0.25">
      <c r="I1247" s="343"/>
    </row>
    <row r="1248" spans="9:9" x14ac:dyDescent="0.25">
      <c r="I1248" s="343"/>
    </row>
    <row r="1249" spans="9:9" x14ac:dyDescent="0.25">
      <c r="I1249" s="343"/>
    </row>
    <row r="1250" spans="9:9" x14ac:dyDescent="0.25">
      <c r="I1250" s="343"/>
    </row>
    <row r="1251" spans="9:9" x14ac:dyDescent="0.25">
      <c r="I1251" s="343"/>
    </row>
    <row r="1252" spans="9:9" x14ac:dyDescent="0.25">
      <c r="I1252" s="343"/>
    </row>
    <row r="1253" spans="9:9" x14ac:dyDescent="0.25">
      <c r="I1253" s="343"/>
    </row>
    <row r="1254" spans="9:9" x14ac:dyDescent="0.25">
      <c r="I1254" s="343"/>
    </row>
    <row r="1255" spans="9:9" x14ac:dyDescent="0.25">
      <c r="I1255" s="343"/>
    </row>
    <row r="1256" spans="9:9" x14ac:dyDescent="0.25">
      <c r="I1256" s="343"/>
    </row>
    <row r="1257" spans="9:9" x14ac:dyDescent="0.25">
      <c r="I1257" s="343"/>
    </row>
    <row r="1258" spans="9:9" x14ac:dyDescent="0.25">
      <c r="I1258" s="343"/>
    </row>
    <row r="1259" spans="9:9" x14ac:dyDescent="0.25">
      <c r="I1259" s="343"/>
    </row>
    <row r="1260" spans="9:9" x14ac:dyDescent="0.25">
      <c r="I1260" s="343"/>
    </row>
    <row r="1261" spans="9:9" x14ac:dyDescent="0.25">
      <c r="I1261" s="343"/>
    </row>
    <row r="1262" spans="9:9" x14ac:dyDescent="0.25">
      <c r="I1262" s="343"/>
    </row>
    <row r="1263" spans="9:9" x14ac:dyDescent="0.25">
      <c r="I1263" s="343"/>
    </row>
    <row r="1264" spans="9:9" x14ac:dyDescent="0.25">
      <c r="I1264" s="343"/>
    </row>
    <row r="1265" spans="9:9" x14ac:dyDescent="0.25">
      <c r="I1265" s="343"/>
    </row>
    <row r="1266" spans="9:9" x14ac:dyDescent="0.25">
      <c r="I1266" s="343"/>
    </row>
    <row r="1267" spans="9:9" x14ac:dyDescent="0.25">
      <c r="I1267" s="343"/>
    </row>
    <row r="1268" spans="9:9" x14ac:dyDescent="0.25">
      <c r="I1268" s="343"/>
    </row>
    <row r="1269" spans="9:9" x14ac:dyDescent="0.25">
      <c r="I1269" s="343"/>
    </row>
    <row r="1270" spans="9:9" x14ac:dyDescent="0.25">
      <c r="I1270" s="343"/>
    </row>
    <row r="1271" spans="9:9" x14ac:dyDescent="0.25">
      <c r="I1271" s="343"/>
    </row>
    <row r="1272" spans="9:9" x14ac:dyDescent="0.25">
      <c r="I1272" s="343"/>
    </row>
    <row r="1273" spans="9:9" x14ac:dyDescent="0.25">
      <c r="I1273" s="343"/>
    </row>
    <row r="1274" spans="9:9" x14ac:dyDescent="0.25">
      <c r="I1274" s="343"/>
    </row>
    <row r="1275" spans="9:9" x14ac:dyDescent="0.25">
      <c r="I1275" s="343"/>
    </row>
    <row r="1276" spans="9:9" x14ac:dyDescent="0.25">
      <c r="I1276" s="343"/>
    </row>
    <row r="1277" spans="9:9" x14ac:dyDescent="0.25">
      <c r="I1277" s="343"/>
    </row>
    <row r="1278" spans="9:9" x14ac:dyDescent="0.25">
      <c r="I1278" s="343"/>
    </row>
    <row r="1279" spans="9:9" x14ac:dyDescent="0.25">
      <c r="I1279" s="343"/>
    </row>
    <row r="1280" spans="9:9" x14ac:dyDescent="0.25">
      <c r="I1280" s="343"/>
    </row>
    <row r="1281" spans="9:9" x14ac:dyDescent="0.25">
      <c r="I1281" s="343"/>
    </row>
    <row r="1282" spans="9:9" x14ac:dyDescent="0.25">
      <c r="I1282" s="343"/>
    </row>
    <row r="1283" spans="9:9" x14ac:dyDescent="0.25">
      <c r="I1283" s="343"/>
    </row>
    <row r="1284" spans="9:9" x14ac:dyDescent="0.25">
      <c r="I1284" s="343"/>
    </row>
    <row r="1285" spans="9:9" x14ac:dyDescent="0.25">
      <c r="I1285" s="343"/>
    </row>
    <row r="1286" spans="9:9" x14ac:dyDescent="0.25">
      <c r="I1286" s="343"/>
    </row>
    <row r="1287" spans="9:9" x14ac:dyDescent="0.25">
      <c r="I1287" s="343"/>
    </row>
    <row r="1288" spans="9:9" x14ac:dyDescent="0.25">
      <c r="I1288" s="343"/>
    </row>
    <row r="1289" spans="9:9" x14ac:dyDescent="0.25">
      <c r="I1289" s="343"/>
    </row>
    <row r="1290" spans="9:9" x14ac:dyDescent="0.25">
      <c r="I1290" s="343"/>
    </row>
    <row r="1291" spans="9:9" x14ac:dyDescent="0.25">
      <c r="I1291" s="343"/>
    </row>
    <row r="1292" spans="9:9" x14ac:dyDescent="0.25">
      <c r="I1292" s="343"/>
    </row>
    <row r="1293" spans="9:9" x14ac:dyDescent="0.25">
      <c r="I1293" s="343"/>
    </row>
    <row r="1294" spans="9:9" x14ac:dyDescent="0.25">
      <c r="I1294" s="343"/>
    </row>
    <row r="1295" spans="9:9" x14ac:dyDescent="0.25">
      <c r="I1295" s="343"/>
    </row>
    <row r="1296" spans="9:9" x14ac:dyDescent="0.25">
      <c r="I1296" s="343"/>
    </row>
    <row r="1297" spans="9:9" x14ac:dyDescent="0.25">
      <c r="I1297" s="343"/>
    </row>
    <row r="1298" spans="9:9" x14ac:dyDescent="0.25">
      <c r="I1298" s="343"/>
    </row>
    <row r="1299" spans="9:9" x14ac:dyDescent="0.25">
      <c r="I1299" s="343"/>
    </row>
    <row r="1300" spans="9:9" x14ac:dyDescent="0.25">
      <c r="I1300" s="343"/>
    </row>
    <row r="1301" spans="9:9" x14ac:dyDescent="0.25">
      <c r="I1301" s="343"/>
    </row>
    <row r="1302" spans="9:9" x14ac:dyDescent="0.25">
      <c r="I1302" s="343"/>
    </row>
    <row r="1303" spans="9:9" x14ac:dyDescent="0.25">
      <c r="I1303" s="343"/>
    </row>
    <row r="1304" spans="9:9" x14ac:dyDescent="0.25">
      <c r="I1304" s="343"/>
    </row>
    <row r="1305" spans="9:9" x14ac:dyDescent="0.25">
      <c r="I1305" s="343"/>
    </row>
    <row r="1306" spans="9:9" x14ac:dyDescent="0.25">
      <c r="I1306" s="343"/>
    </row>
    <row r="1307" spans="9:9" x14ac:dyDescent="0.25">
      <c r="I1307" s="343"/>
    </row>
    <row r="1308" spans="9:9" x14ac:dyDescent="0.25">
      <c r="I1308" s="343"/>
    </row>
    <row r="1309" spans="9:9" x14ac:dyDescent="0.25">
      <c r="I1309" s="343"/>
    </row>
    <row r="1310" spans="9:9" x14ac:dyDescent="0.25">
      <c r="I1310" s="343"/>
    </row>
    <row r="1311" spans="9:9" x14ac:dyDescent="0.25">
      <c r="I1311" s="343"/>
    </row>
    <row r="1312" spans="9:9" x14ac:dyDescent="0.25">
      <c r="I1312" s="343"/>
    </row>
    <row r="1313" spans="9:9" x14ac:dyDescent="0.25">
      <c r="I1313" s="343"/>
    </row>
    <row r="1314" spans="9:9" x14ac:dyDescent="0.25">
      <c r="I1314" s="343"/>
    </row>
    <row r="1315" spans="9:9" x14ac:dyDescent="0.25">
      <c r="I1315" s="343"/>
    </row>
    <row r="1316" spans="9:9" x14ac:dyDescent="0.25">
      <c r="I1316" s="343"/>
    </row>
    <row r="1317" spans="9:9" x14ac:dyDescent="0.25">
      <c r="I1317" s="343"/>
    </row>
    <row r="1318" spans="9:9" x14ac:dyDescent="0.25">
      <c r="I1318" s="343"/>
    </row>
    <row r="1319" spans="9:9" x14ac:dyDescent="0.25">
      <c r="I1319" s="343"/>
    </row>
    <row r="1320" spans="9:9" x14ac:dyDescent="0.25">
      <c r="I1320" s="343"/>
    </row>
    <row r="1321" spans="9:9" x14ac:dyDescent="0.25">
      <c r="I1321" s="343"/>
    </row>
    <row r="1322" spans="9:9" x14ac:dyDescent="0.25">
      <c r="I1322" s="343"/>
    </row>
    <row r="1323" spans="9:9" x14ac:dyDescent="0.25">
      <c r="I1323" s="343"/>
    </row>
    <row r="1324" spans="9:9" x14ac:dyDescent="0.25">
      <c r="I1324" s="343"/>
    </row>
    <row r="1325" spans="9:9" x14ac:dyDescent="0.25">
      <c r="I1325" s="343"/>
    </row>
    <row r="1326" spans="9:9" x14ac:dyDescent="0.25">
      <c r="I1326" s="343"/>
    </row>
    <row r="1327" spans="9:9" x14ac:dyDescent="0.25">
      <c r="I1327" s="343"/>
    </row>
    <row r="1328" spans="9:9" x14ac:dyDescent="0.25">
      <c r="I1328" s="343"/>
    </row>
    <row r="1329" spans="9:9" x14ac:dyDescent="0.25">
      <c r="I1329" s="343"/>
    </row>
    <row r="1330" spans="9:9" x14ac:dyDescent="0.25">
      <c r="I1330" s="343"/>
    </row>
    <row r="1331" spans="9:9" x14ac:dyDescent="0.25">
      <c r="I1331" s="343"/>
    </row>
    <row r="1332" spans="9:9" x14ac:dyDescent="0.25">
      <c r="I1332" s="343"/>
    </row>
    <row r="1333" spans="9:9" x14ac:dyDescent="0.25">
      <c r="I1333" s="343"/>
    </row>
    <row r="1334" spans="9:9" x14ac:dyDescent="0.25">
      <c r="I1334" s="343"/>
    </row>
    <row r="1335" spans="9:9" x14ac:dyDescent="0.25">
      <c r="I1335" s="343"/>
    </row>
    <row r="1336" spans="9:9" x14ac:dyDescent="0.25">
      <c r="I1336" s="343"/>
    </row>
    <row r="1337" spans="9:9" x14ac:dyDescent="0.25">
      <c r="I1337" s="343"/>
    </row>
    <row r="1338" spans="9:9" x14ac:dyDescent="0.25">
      <c r="I1338" s="343"/>
    </row>
    <row r="1339" spans="9:9" x14ac:dyDescent="0.25">
      <c r="I1339" s="343"/>
    </row>
    <row r="1340" spans="9:9" x14ac:dyDescent="0.25">
      <c r="I1340" s="343"/>
    </row>
    <row r="1341" spans="9:9" x14ac:dyDescent="0.25">
      <c r="I1341" s="343"/>
    </row>
    <row r="1342" spans="9:9" x14ac:dyDescent="0.25">
      <c r="I1342" s="343"/>
    </row>
    <row r="1343" spans="9:9" x14ac:dyDescent="0.25">
      <c r="I1343" s="343"/>
    </row>
    <row r="1344" spans="9:9" x14ac:dyDescent="0.25">
      <c r="I1344" s="343"/>
    </row>
    <row r="1345" spans="9:9" x14ac:dyDescent="0.25">
      <c r="I1345" s="343"/>
    </row>
    <row r="1346" spans="9:9" x14ac:dyDescent="0.25">
      <c r="I1346" s="343"/>
    </row>
    <row r="1347" spans="9:9" x14ac:dyDescent="0.25">
      <c r="I1347" s="343"/>
    </row>
    <row r="1348" spans="9:9" x14ac:dyDescent="0.25">
      <c r="I1348" s="343"/>
    </row>
    <row r="1349" spans="9:9" x14ac:dyDescent="0.25">
      <c r="I1349" s="343"/>
    </row>
    <row r="1350" spans="9:9" x14ac:dyDescent="0.25">
      <c r="I1350" s="343"/>
    </row>
    <row r="1351" spans="9:9" x14ac:dyDescent="0.25">
      <c r="I1351" s="343"/>
    </row>
    <row r="1352" spans="9:9" x14ac:dyDescent="0.25">
      <c r="I1352" s="343"/>
    </row>
    <row r="1353" spans="9:9" x14ac:dyDescent="0.25">
      <c r="I1353" s="343"/>
    </row>
    <row r="1354" spans="9:9" x14ac:dyDescent="0.25">
      <c r="I1354" s="343"/>
    </row>
    <row r="1355" spans="9:9" x14ac:dyDescent="0.25">
      <c r="I1355" s="343"/>
    </row>
    <row r="1356" spans="9:9" x14ac:dyDescent="0.25">
      <c r="I1356" s="343"/>
    </row>
    <row r="1357" spans="9:9" x14ac:dyDescent="0.25">
      <c r="I1357" s="343"/>
    </row>
    <row r="1358" spans="9:9" x14ac:dyDescent="0.25">
      <c r="I1358" s="343"/>
    </row>
    <row r="1359" spans="9:9" x14ac:dyDescent="0.25">
      <c r="I1359" s="343"/>
    </row>
    <row r="1360" spans="9:9" x14ac:dyDescent="0.25">
      <c r="I1360" s="343"/>
    </row>
    <row r="1361" spans="9:9" x14ac:dyDescent="0.25">
      <c r="I1361" s="343"/>
    </row>
    <row r="1362" spans="9:9" x14ac:dyDescent="0.25">
      <c r="I1362" s="343"/>
    </row>
    <row r="1363" spans="9:9" x14ac:dyDescent="0.25">
      <c r="I1363" s="343"/>
    </row>
    <row r="1364" spans="9:9" x14ac:dyDescent="0.25">
      <c r="I1364" s="343"/>
    </row>
    <row r="1365" spans="9:9" x14ac:dyDescent="0.25">
      <c r="I1365" s="343"/>
    </row>
    <row r="1366" spans="9:9" x14ac:dyDescent="0.25">
      <c r="I1366" s="343"/>
    </row>
    <row r="1367" spans="9:9" x14ac:dyDescent="0.25">
      <c r="I1367" s="343"/>
    </row>
    <row r="1368" spans="9:9" x14ac:dyDescent="0.25">
      <c r="I1368" s="343"/>
    </row>
    <row r="1369" spans="9:9" x14ac:dyDescent="0.25">
      <c r="I1369" s="343"/>
    </row>
    <row r="1370" spans="9:9" x14ac:dyDescent="0.25">
      <c r="I1370" s="343"/>
    </row>
    <row r="1371" spans="9:9" x14ac:dyDescent="0.25">
      <c r="I1371" s="343"/>
    </row>
    <row r="1372" spans="9:9" x14ac:dyDescent="0.25">
      <c r="I1372" s="343"/>
    </row>
    <row r="1373" spans="9:9" x14ac:dyDescent="0.25">
      <c r="I1373" s="343"/>
    </row>
    <row r="1374" spans="9:9" x14ac:dyDescent="0.25">
      <c r="I1374" s="343"/>
    </row>
    <row r="1375" spans="9:9" x14ac:dyDescent="0.25">
      <c r="I1375" s="343"/>
    </row>
    <row r="1376" spans="9:9" x14ac:dyDescent="0.25">
      <c r="I1376" s="343"/>
    </row>
    <row r="1377" spans="9:9" x14ac:dyDescent="0.25">
      <c r="I1377" s="343"/>
    </row>
    <row r="1378" spans="9:9" x14ac:dyDescent="0.25">
      <c r="I1378" s="343"/>
    </row>
    <row r="1379" spans="9:9" x14ac:dyDescent="0.25">
      <c r="I1379" s="343"/>
    </row>
    <row r="1380" spans="9:9" x14ac:dyDescent="0.25">
      <c r="I1380" s="343"/>
    </row>
    <row r="1381" spans="9:9" x14ac:dyDescent="0.25">
      <c r="I1381" s="343"/>
    </row>
    <row r="1382" spans="9:9" x14ac:dyDescent="0.25">
      <c r="I1382" s="343"/>
    </row>
    <row r="1383" spans="9:9" x14ac:dyDescent="0.25">
      <c r="I1383" s="343"/>
    </row>
    <row r="1384" spans="9:9" x14ac:dyDescent="0.25">
      <c r="I1384" s="343"/>
    </row>
    <row r="1385" spans="9:9" x14ac:dyDescent="0.25">
      <c r="I1385" s="343"/>
    </row>
    <row r="1386" spans="9:9" x14ac:dyDescent="0.25">
      <c r="I1386" s="343"/>
    </row>
    <row r="1387" spans="9:9" x14ac:dyDescent="0.25">
      <c r="I1387" s="343"/>
    </row>
    <row r="1388" spans="9:9" x14ac:dyDescent="0.25">
      <c r="I1388" s="343"/>
    </row>
    <row r="1389" spans="9:9" x14ac:dyDescent="0.25">
      <c r="I1389" s="343"/>
    </row>
    <row r="1390" spans="9:9" x14ac:dyDescent="0.25">
      <c r="I1390" s="343"/>
    </row>
    <row r="1391" spans="9:9" x14ac:dyDescent="0.25">
      <c r="I1391" s="343"/>
    </row>
    <row r="1392" spans="9:9" x14ac:dyDescent="0.25">
      <c r="I1392" s="343"/>
    </row>
    <row r="1393" spans="9:9" x14ac:dyDescent="0.25">
      <c r="I1393" s="343"/>
    </row>
    <row r="1394" spans="9:9" x14ac:dyDescent="0.25">
      <c r="I1394" s="343"/>
    </row>
    <row r="1395" spans="9:9" x14ac:dyDescent="0.25">
      <c r="I1395" s="343"/>
    </row>
    <row r="1396" spans="9:9" x14ac:dyDescent="0.25">
      <c r="I1396" s="343"/>
    </row>
    <row r="1397" spans="9:9" x14ac:dyDescent="0.25">
      <c r="I1397" s="343"/>
    </row>
    <row r="1398" spans="9:9" x14ac:dyDescent="0.25">
      <c r="I1398" s="343"/>
    </row>
    <row r="1399" spans="9:9" x14ac:dyDescent="0.25">
      <c r="I1399" s="343"/>
    </row>
    <row r="1400" spans="9:9" x14ac:dyDescent="0.25">
      <c r="I1400" s="343"/>
    </row>
    <row r="1401" spans="9:9" x14ac:dyDescent="0.25">
      <c r="I1401" s="343"/>
    </row>
    <row r="1402" spans="9:9" x14ac:dyDescent="0.25">
      <c r="I1402" s="343"/>
    </row>
    <row r="1403" spans="9:9" x14ac:dyDescent="0.25">
      <c r="I1403" s="343"/>
    </row>
    <row r="1404" spans="9:9" x14ac:dyDescent="0.25">
      <c r="I1404" s="343"/>
    </row>
    <row r="1405" spans="9:9" x14ac:dyDescent="0.25">
      <c r="I1405" s="343"/>
    </row>
    <row r="1406" spans="9:9" x14ac:dyDescent="0.25">
      <c r="I1406" s="343"/>
    </row>
    <row r="1407" spans="9:9" x14ac:dyDescent="0.25">
      <c r="I1407" s="343"/>
    </row>
    <row r="1408" spans="9:9" x14ac:dyDescent="0.25">
      <c r="I1408" s="343"/>
    </row>
    <row r="1409" spans="9:9" x14ac:dyDescent="0.25">
      <c r="I1409" s="343"/>
    </row>
    <row r="1410" spans="9:9" x14ac:dyDescent="0.25">
      <c r="I1410" s="343"/>
    </row>
    <row r="1411" spans="9:9" x14ac:dyDescent="0.25">
      <c r="I1411" s="343"/>
    </row>
    <row r="1412" spans="9:9" x14ac:dyDescent="0.25">
      <c r="I1412" s="343"/>
    </row>
    <row r="1413" spans="9:9" x14ac:dyDescent="0.25">
      <c r="I1413" s="343"/>
    </row>
    <row r="1414" spans="9:9" x14ac:dyDescent="0.25">
      <c r="I1414" s="343"/>
    </row>
    <row r="1415" spans="9:9" x14ac:dyDescent="0.25">
      <c r="I1415" s="343"/>
    </row>
    <row r="1416" spans="9:9" x14ac:dyDescent="0.25">
      <c r="I1416" s="343"/>
    </row>
    <row r="1417" spans="9:9" x14ac:dyDescent="0.25">
      <c r="I1417" s="343"/>
    </row>
    <row r="1418" spans="9:9" x14ac:dyDescent="0.25">
      <c r="I1418" s="343"/>
    </row>
    <row r="1419" spans="9:9" x14ac:dyDescent="0.25">
      <c r="I1419" s="343"/>
    </row>
    <row r="1420" spans="9:9" x14ac:dyDescent="0.25">
      <c r="I1420" s="343"/>
    </row>
    <row r="1421" spans="9:9" x14ac:dyDescent="0.25">
      <c r="I1421" s="343"/>
    </row>
    <row r="1422" spans="9:9" x14ac:dyDescent="0.25">
      <c r="I1422" s="343"/>
    </row>
    <row r="1423" spans="9:9" x14ac:dyDescent="0.25">
      <c r="I1423" s="343"/>
    </row>
    <row r="1424" spans="9:9" x14ac:dyDescent="0.25">
      <c r="I1424" s="343"/>
    </row>
    <row r="1425" spans="9:9" x14ac:dyDescent="0.25">
      <c r="I1425" s="343"/>
    </row>
    <row r="1426" spans="9:9" x14ac:dyDescent="0.25">
      <c r="I1426" s="343"/>
    </row>
    <row r="1427" spans="9:9" x14ac:dyDescent="0.25">
      <c r="I1427" s="343"/>
    </row>
    <row r="1428" spans="9:9" x14ac:dyDescent="0.25">
      <c r="I1428" s="343"/>
    </row>
    <row r="1429" spans="9:9" x14ac:dyDescent="0.25">
      <c r="I1429" s="343"/>
    </row>
    <row r="1430" spans="9:9" x14ac:dyDescent="0.25">
      <c r="I1430" s="343"/>
    </row>
    <row r="1431" spans="9:9" x14ac:dyDescent="0.25">
      <c r="I1431" s="343"/>
    </row>
    <row r="1432" spans="9:9" x14ac:dyDescent="0.25">
      <c r="I1432" s="343"/>
    </row>
    <row r="1433" spans="9:9" x14ac:dyDescent="0.25">
      <c r="I1433" s="343"/>
    </row>
    <row r="1434" spans="9:9" x14ac:dyDescent="0.25">
      <c r="I1434" s="343"/>
    </row>
    <row r="1435" spans="9:9" x14ac:dyDescent="0.25">
      <c r="I1435" s="343"/>
    </row>
    <row r="1436" spans="9:9" x14ac:dyDescent="0.25">
      <c r="I1436" s="343"/>
    </row>
    <row r="1437" spans="9:9" x14ac:dyDescent="0.25">
      <c r="I1437" s="343"/>
    </row>
    <row r="1438" spans="9:9" x14ac:dyDescent="0.25">
      <c r="I1438" s="343"/>
    </row>
    <row r="1439" spans="9:9" x14ac:dyDescent="0.25">
      <c r="I1439" s="343"/>
    </row>
    <row r="1440" spans="9:9" x14ac:dyDescent="0.25">
      <c r="I1440" s="343"/>
    </row>
    <row r="1441" spans="9:9" x14ac:dyDescent="0.25">
      <c r="I1441" s="343"/>
    </row>
    <row r="1442" spans="9:9" x14ac:dyDescent="0.25">
      <c r="I1442" s="343"/>
    </row>
    <row r="1443" spans="9:9" x14ac:dyDescent="0.25">
      <c r="I1443" s="343"/>
    </row>
    <row r="1444" spans="9:9" x14ac:dyDescent="0.25">
      <c r="I1444" s="343"/>
    </row>
    <row r="1445" spans="9:9" x14ac:dyDescent="0.25">
      <c r="I1445" s="343"/>
    </row>
    <row r="1446" spans="9:9" x14ac:dyDescent="0.25">
      <c r="I1446" s="343"/>
    </row>
    <row r="1447" spans="9:9" x14ac:dyDescent="0.25">
      <c r="I1447" s="343"/>
    </row>
    <row r="1448" spans="9:9" x14ac:dyDescent="0.25">
      <c r="I1448" s="343"/>
    </row>
    <row r="1449" spans="9:9" x14ac:dyDescent="0.25">
      <c r="I1449" s="343"/>
    </row>
    <row r="1450" spans="9:9" x14ac:dyDescent="0.25">
      <c r="I1450" s="343"/>
    </row>
    <row r="1451" spans="9:9" x14ac:dyDescent="0.25">
      <c r="I1451" s="343"/>
    </row>
    <row r="1452" spans="9:9" x14ac:dyDescent="0.25">
      <c r="I1452" s="343"/>
    </row>
    <row r="1453" spans="9:9" x14ac:dyDescent="0.25">
      <c r="I1453" s="343"/>
    </row>
    <row r="1454" spans="9:9" x14ac:dyDescent="0.25">
      <c r="I1454" s="343"/>
    </row>
    <row r="1455" spans="9:9" x14ac:dyDescent="0.25">
      <c r="I1455" s="343"/>
    </row>
    <row r="1456" spans="9:9" x14ac:dyDescent="0.25">
      <c r="I1456" s="343"/>
    </row>
    <row r="1457" spans="9:9" x14ac:dyDescent="0.25">
      <c r="I1457" s="343"/>
    </row>
  </sheetData>
  <mergeCells count="15">
    <mergeCell ref="B14:B29"/>
    <mergeCell ref="B30:B41"/>
    <mergeCell ref="B42:B51"/>
    <mergeCell ref="A2:A4"/>
    <mergeCell ref="A1:B1"/>
    <mergeCell ref="B2:B4"/>
    <mergeCell ref="B5:B6"/>
    <mergeCell ref="B7:B10"/>
    <mergeCell ref="B11:B13"/>
    <mergeCell ref="A42:A51"/>
    <mergeCell ref="A5:A7"/>
    <mergeCell ref="A8:A10"/>
    <mergeCell ref="A11:A13"/>
    <mergeCell ref="A14:A29"/>
    <mergeCell ref="A30:A41"/>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R262"/>
  <sheetViews>
    <sheetView showGridLines="0" zoomScale="85" zoomScaleNormal="85" workbookViewId="0">
      <selection activeCell="W9" sqref="W9"/>
    </sheetView>
  </sheetViews>
  <sheetFormatPr baseColWidth="10" defaultColWidth="12.7109375" defaultRowHeight="15.75" x14ac:dyDescent="0.25"/>
  <cols>
    <col min="1" max="1" width="4" style="238" customWidth="1"/>
    <col min="2" max="2" width="3.42578125" style="238" customWidth="1"/>
    <col min="3" max="3" width="3.85546875" style="272" customWidth="1"/>
    <col min="4" max="4" width="90" style="238" customWidth="1"/>
    <col min="5" max="10" width="5.7109375" style="315" customWidth="1"/>
    <col min="11" max="11" width="1.5703125" style="238" customWidth="1"/>
    <col min="12" max="13" width="7" style="238" customWidth="1"/>
    <col min="14" max="14" width="8.140625" style="238" bestFit="1" customWidth="1"/>
    <col min="15" max="17" width="7" style="238" customWidth="1"/>
    <col min="18" max="18" width="7" style="240" customWidth="1"/>
    <col min="19" max="19" width="3" style="238" customWidth="1"/>
    <col min="20" max="32" width="6.140625" style="238" customWidth="1"/>
    <col min="33" max="16384" width="12.7109375" style="238"/>
  </cols>
  <sheetData>
    <row r="2" spans="1:18" ht="30" x14ac:dyDescent="0.25">
      <c r="A2" s="710" t="s">
        <v>406</v>
      </c>
      <c r="B2" s="710"/>
      <c r="C2" s="710"/>
      <c r="D2" s="710"/>
      <c r="E2" s="710"/>
      <c r="F2" s="710"/>
      <c r="G2" s="710"/>
      <c r="H2" s="710"/>
      <c r="I2" s="710"/>
      <c r="J2" s="710"/>
      <c r="K2" s="710"/>
      <c r="L2" s="710"/>
      <c r="M2" s="710"/>
      <c r="N2" s="710"/>
      <c r="O2" s="710"/>
      <c r="P2" s="710"/>
      <c r="Q2" s="710"/>
      <c r="R2" s="710"/>
    </row>
    <row r="3" spans="1:18" ht="15.75" customHeight="1" x14ac:dyDescent="0.25">
      <c r="A3" s="239"/>
      <c r="B3" s="711"/>
      <c r="C3" s="711"/>
      <c r="D3" s="711"/>
      <c r="E3" s="711"/>
      <c r="F3" s="711"/>
      <c r="G3" s="711"/>
      <c r="H3" s="711"/>
      <c r="I3" s="711"/>
      <c r="J3" s="711"/>
    </row>
    <row r="4" spans="1:18" ht="21" x14ac:dyDescent="0.25">
      <c r="A4" s="241" t="s">
        <v>407</v>
      </c>
      <c r="B4" s="242"/>
      <c r="C4" s="243"/>
      <c r="D4" s="242"/>
      <c r="E4" s="712" t="s">
        <v>408</v>
      </c>
      <c r="F4" s="713"/>
      <c r="G4" s="714" t="s">
        <v>393</v>
      </c>
      <c r="H4" s="712"/>
      <c r="I4" s="712"/>
      <c r="J4" s="712"/>
      <c r="L4" s="715" t="s">
        <v>1204</v>
      </c>
      <c r="M4" s="716"/>
      <c r="N4" s="716"/>
      <c r="O4" s="716"/>
      <c r="P4" s="716"/>
      <c r="Q4" s="716"/>
      <c r="R4" s="717"/>
    </row>
    <row r="5" spans="1:18" ht="15.75" customHeight="1" x14ac:dyDescent="0.25">
      <c r="B5" s="244" t="s">
        <v>121</v>
      </c>
      <c r="C5" s="245"/>
      <c r="D5" s="246"/>
      <c r="E5" s="718" t="s">
        <v>409</v>
      </c>
      <c r="F5" s="718"/>
      <c r="G5" s="718"/>
      <c r="H5" s="718"/>
      <c r="I5" s="718"/>
      <c r="J5" s="718"/>
      <c r="L5" s="247"/>
      <c r="M5" s="240"/>
      <c r="N5" s="240"/>
      <c r="O5" s="240"/>
      <c r="Q5" s="240"/>
    </row>
    <row r="6" spans="1:18" ht="17.45" customHeight="1" x14ac:dyDescent="0.25">
      <c r="C6" s="248" t="s">
        <v>410</v>
      </c>
      <c r="E6" s="249" t="s">
        <v>106</v>
      </c>
      <c r="F6" s="250" t="s">
        <v>107</v>
      </c>
      <c r="G6" s="251" t="s">
        <v>411</v>
      </c>
      <c r="H6" s="252" t="s">
        <v>412</v>
      </c>
      <c r="I6" s="253" t="s">
        <v>413</v>
      </c>
      <c r="J6" s="254" t="s">
        <v>414</v>
      </c>
      <c r="L6" s="249" t="s">
        <v>106</v>
      </c>
      <c r="M6" s="250" t="s">
        <v>107</v>
      </c>
      <c r="N6" s="255" t="s">
        <v>219</v>
      </c>
      <c r="O6" s="256" t="s">
        <v>411</v>
      </c>
      <c r="P6" s="252" t="s">
        <v>412</v>
      </c>
      <c r="Q6" s="257" t="s">
        <v>413</v>
      </c>
      <c r="R6" s="258" t="s">
        <v>414</v>
      </c>
    </row>
    <row r="7" spans="1:18" ht="25.5" x14ac:dyDescent="0.25">
      <c r="C7" s="259"/>
      <c r="D7" s="260" t="s">
        <v>415</v>
      </c>
      <c r="E7" s="261">
        <v>2</v>
      </c>
      <c r="F7" s="262"/>
      <c r="G7" s="263">
        <v>3</v>
      </c>
      <c r="H7" s="261"/>
      <c r="I7" s="261"/>
      <c r="J7" s="261"/>
      <c r="L7" s="379">
        <v>1</v>
      </c>
      <c r="M7" s="380"/>
      <c r="N7" s="381"/>
      <c r="O7" s="379">
        <v>1</v>
      </c>
      <c r="P7" s="382"/>
      <c r="Q7" s="382"/>
      <c r="R7" s="383"/>
    </row>
    <row r="8" spans="1:18" ht="47.25" customHeight="1" x14ac:dyDescent="0.25">
      <c r="C8" s="259"/>
      <c r="D8" s="260" t="s">
        <v>416</v>
      </c>
      <c r="E8" s="261">
        <v>2</v>
      </c>
      <c r="F8" s="262"/>
      <c r="G8" s="263">
        <v>3</v>
      </c>
      <c r="H8" s="261"/>
      <c r="I8" s="261"/>
      <c r="J8" s="261"/>
      <c r="L8" s="379">
        <v>2</v>
      </c>
      <c r="M8" s="380"/>
      <c r="N8" s="381"/>
      <c r="O8" s="379">
        <v>4</v>
      </c>
      <c r="P8" s="382"/>
      <c r="Q8" s="382"/>
      <c r="R8" s="383"/>
    </row>
    <row r="9" spans="1:18" ht="38.25" customHeight="1" x14ac:dyDescent="0.25">
      <c r="C9" s="259"/>
      <c r="D9" s="260" t="s">
        <v>417</v>
      </c>
      <c r="E9" s="261">
        <v>2</v>
      </c>
      <c r="F9" s="262"/>
      <c r="G9" s="263"/>
      <c r="H9" s="261"/>
      <c r="I9" s="261"/>
      <c r="J9" s="261"/>
      <c r="L9" s="379">
        <v>1</v>
      </c>
      <c r="M9" s="380"/>
      <c r="N9" s="381"/>
      <c r="O9" s="382"/>
      <c r="P9" s="382"/>
      <c r="Q9" s="382"/>
      <c r="R9" s="383"/>
    </row>
    <row r="10" spans="1:18" ht="17.45" customHeight="1" x14ac:dyDescent="0.25">
      <c r="C10" s="259"/>
      <c r="D10" s="260" t="s">
        <v>418</v>
      </c>
      <c r="E10" s="261">
        <v>2</v>
      </c>
      <c r="F10" s="262"/>
      <c r="G10" s="263">
        <v>3</v>
      </c>
      <c r="H10" s="261"/>
      <c r="I10" s="261"/>
      <c r="J10" s="261"/>
      <c r="L10" s="379">
        <v>2</v>
      </c>
      <c r="M10" s="380"/>
      <c r="N10" s="381"/>
      <c r="O10" s="379">
        <v>2</v>
      </c>
      <c r="P10" s="382"/>
      <c r="Q10" s="382"/>
      <c r="R10" s="383"/>
    </row>
    <row r="11" spans="1:18" ht="17.45" customHeight="1" x14ac:dyDescent="0.25">
      <c r="C11" s="248" t="s">
        <v>419</v>
      </c>
      <c r="E11" s="262"/>
      <c r="F11" s="269"/>
      <c r="G11" s="269"/>
      <c r="H11" s="269"/>
      <c r="I11" s="269"/>
      <c r="J11" s="270"/>
      <c r="L11" s="271"/>
      <c r="M11" s="271"/>
      <c r="N11" s="271"/>
      <c r="O11" s="271"/>
      <c r="P11" s="271"/>
      <c r="Q11" s="271"/>
      <c r="R11" s="271"/>
    </row>
    <row r="12" spans="1:18" ht="25.5" x14ac:dyDescent="0.25">
      <c r="D12" s="260" t="s">
        <v>420</v>
      </c>
      <c r="E12" s="273">
        <v>2</v>
      </c>
      <c r="F12" s="274"/>
      <c r="G12" s="275">
        <v>3</v>
      </c>
      <c r="H12" s="273">
        <v>3</v>
      </c>
      <c r="I12" s="273">
        <v>3</v>
      </c>
      <c r="J12" s="273">
        <v>3</v>
      </c>
      <c r="L12" s="379">
        <v>2</v>
      </c>
      <c r="M12" s="380"/>
      <c r="N12" s="384">
        <v>5</v>
      </c>
      <c r="O12" s="382"/>
      <c r="P12" s="382"/>
      <c r="Q12" s="382"/>
      <c r="R12" s="383"/>
    </row>
    <row r="13" spans="1:18" ht="17.45" customHeight="1" x14ac:dyDescent="0.25">
      <c r="D13" s="260" t="s">
        <v>421</v>
      </c>
      <c r="E13" s="276"/>
      <c r="F13" s="277"/>
      <c r="G13" s="278">
        <v>2</v>
      </c>
      <c r="H13" s="276">
        <v>2</v>
      </c>
      <c r="I13" s="276">
        <v>2</v>
      </c>
      <c r="J13" s="276">
        <v>2</v>
      </c>
      <c r="L13" s="382"/>
      <c r="M13" s="380"/>
      <c r="N13" s="384">
        <v>3</v>
      </c>
      <c r="O13" s="382"/>
      <c r="P13" s="382"/>
      <c r="Q13" s="382"/>
      <c r="R13" s="383"/>
    </row>
    <row r="14" spans="1:18" ht="17.45" customHeight="1" x14ac:dyDescent="0.25">
      <c r="C14" s="248" t="s">
        <v>422</v>
      </c>
      <c r="E14" s="277"/>
      <c r="F14" s="279"/>
      <c r="G14" s="279"/>
      <c r="H14" s="279"/>
      <c r="I14" s="279"/>
      <c r="J14" s="280"/>
      <c r="L14" s="271"/>
      <c r="M14" s="271"/>
      <c r="N14" s="271"/>
      <c r="O14" s="271"/>
      <c r="P14" s="271"/>
      <c r="Q14" s="271"/>
      <c r="R14" s="271"/>
    </row>
    <row r="15" spans="1:18" ht="27.75" customHeight="1" x14ac:dyDescent="0.25">
      <c r="C15" s="248"/>
      <c r="D15" s="260" t="s">
        <v>423</v>
      </c>
      <c r="E15" s="261">
        <v>1</v>
      </c>
      <c r="F15" s="262"/>
      <c r="G15" s="263"/>
      <c r="H15" s="261"/>
      <c r="I15" s="261"/>
      <c r="J15" s="261"/>
      <c r="L15" s="379">
        <v>1</v>
      </c>
      <c r="M15" s="380"/>
      <c r="N15" s="381"/>
      <c r="O15" s="382"/>
      <c r="P15" s="382"/>
      <c r="Q15" s="382"/>
      <c r="R15" s="383"/>
    </row>
    <row r="16" spans="1:18" ht="25.5" customHeight="1" x14ac:dyDescent="0.25">
      <c r="C16" s="248"/>
      <c r="D16" s="260" t="s">
        <v>424</v>
      </c>
      <c r="E16" s="261">
        <v>2</v>
      </c>
      <c r="F16" s="262"/>
      <c r="G16" s="263"/>
      <c r="H16" s="261"/>
      <c r="I16" s="261"/>
      <c r="J16" s="261"/>
      <c r="L16" s="379">
        <v>2</v>
      </c>
      <c r="M16" s="380"/>
      <c r="N16" s="381"/>
      <c r="O16" s="382"/>
      <c r="P16" s="382"/>
      <c r="Q16" s="382"/>
      <c r="R16" s="383"/>
    </row>
    <row r="17" spans="2:18" ht="25.5" customHeight="1" x14ac:dyDescent="0.25">
      <c r="C17" s="248"/>
      <c r="D17" s="260" t="s">
        <v>425</v>
      </c>
      <c r="E17" s="261">
        <v>2</v>
      </c>
      <c r="F17" s="262"/>
      <c r="G17" s="263"/>
      <c r="H17" s="261"/>
      <c r="I17" s="261"/>
      <c r="J17" s="261"/>
      <c r="L17" s="379">
        <v>2</v>
      </c>
      <c r="M17" s="380"/>
      <c r="N17" s="381"/>
      <c r="O17" s="382"/>
      <c r="P17" s="382"/>
      <c r="Q17" s="382"/>
      <c r="R17" s="383"/>
    </row>
    <row r="18" spans="2:18" ht="25.5" customHeight="1" x14ac:dyDescent="0.25">
      <c r="C18" s="248"/>
      <c r="D18" s="260" t="s">
        <v>426</v>
      </c>
      <c r="E18" s="261">
        <v>2</v>
      </c>
      <c r="F18" s="262"/>
      <c r="G18" s="263"/>
      <c r="H18" s="261"/>
      <c r="I18" s="261"/>
      <c r="J18" s="261"/>
      <c r="L18" s="379">
        <v>2</v>
      </c>
      <c r="M18" s="380"/>
      <c r="N18" s="381"/>
      <c r="O18" s="382"/>
      <c r="P18" s="382"/>
      <c r="Q18" s="382"/>
      <c r="R18" s="383"/>
    </row>
    <row r="19" spans="2:18" ht="17.45" customHeight="1" x14ac:dyDescent="0.25">
      <c r="B19" s="244" t="s">
        <v>122</v>
      </c>
      <c r="C19" s="245"/>
      <c r="D19" s="246"/>
      <c r="E19" s="249" t="s">
        <v>106</v>
      </c>
      <c r="F19" s="250" t="s">
        <v>107</v>
      </c>
      <c r="G19" s="251" t="s">
        <v>411</v>
      </c>
      <c r="H19" s="252" t="s">
        <v>412</v>
      </c>
      <c r="I19" s="253" t="s">
        <v>413</v>
      </c>
      <c r="J19" s="254" t="s">
        <v>414</v>
      </c>
      <c r="L19" s="249" t="s">
        <v>106</v>
      </c>
      <c r="M19" s="250" t="s">
        <v>107</v>
      </c>
      <c r="N19" s="255" t="s">
        <v>219</v>
      </c>
      <c r="O19" s="256" t="s">
        <v>411</v>
      </c>
      <c r="P19" s="281" t="s">
        <v>412</v>
      </c>
      <c r="Q19" s="257" t="s">
        <v>413</v>
      </c>
      <c r="R19" s="258" t="s">
        <v>414</v>
      </c>
    </row>
    <row r="20" spans="2:18" ht="17.45" customHeight="1" x14ac:dyDescent="0.25">
      <c r="C20" s="248" t="s">
        <v>427</v>
      </c>
      <c r="E20" s="274"/>
      <c r="F20" s="282"/>
      <c r="G20" s="282"/>
      <c r="H20" s="282"/>
      <c r="I20" s="282"/>
      <c r="J20" s="283"/>
      <c r="L20" s="284"/>
      <c r="M20" s="284"/>
      <c r="N20" s="284"/>
      <c r="O20" s="284"/>
      <c r="P20" s="284"/>
      <c r="Q20" s="284"/>
      <c r="R20" s="284"/>
    </row>
    <row r="21" spans="2:18" ht="17.45" customHeight="1" x14ac:dyDescent="0.25">
      <c r="D21" s="260" t="s">
        <v>428</v>
      </c>
      <c r="E21" s="273">
        <v>1</v>
      </c>
      <c r="F21" s="285"/>
      <c r="G21" s="263"/>
      <c r="H21" s="273"/>
      <c r="I21" s="273"/>
      <c r="J21" s="273"/>
      <c r="L21" s="379">
        <v>1</v>
      </c>
      <c r="M21" s="380"/>
      <c r="N21" s="381"/>
      <c r="O21" s="382"/>
      <c r="P21" s="382"/>
      <c r="Q21" s="382"/>
      <c r="R21" s="383"/>
    </row>
    <row r="22" spans="2:18" ht="17.45" customHeight="1" x14ac:dyDescent="0.25">
      <c r="D22" s="260" t="s">
        <v>429</v>
      </c>
      <c r="E22" s="261">
        <v>2</v>
      </c>
      <c r="F22" s="285"/>
      <c r="G22" s="263">
        <v>3</v>
      </c>
      <c r="H22" s="261">
        <v>3</v>
      </c>
      <c r="I22" s="261">
        <v>3</v>
      </c>
      <c r="J22" s="261">
        <v>3</v>
      </c>
      <c r="L22" s="379">
        <v>2</v>
      </c>
      <c r="M22" s="380"/>
      <c r="N22" s="384">
        <v>6</v>
      </c>
      <c r="O22" s="382"/>
      <c r="P22" s="382"/>
      <c r="Q22" s="382"/>
      <c r="R22" s="383"/>
    </row>
    <row r="23" spans="2:18" ht="17.45" customHeight="1" x14ac:dyDescent="0.25">
      <c r="C23" s="248" t="s">
        <v>430</v>
      </c>
      <c r="E23" s="274"/>
      <c r="F23" s="282"/>
      <c r="G23" s="282"/>
      <c r="H23" s="282"/>
      <c r="I23" s="282"/>
      <c r="J23" s="283"/>
      <c r="L23" s="286"/>
      <c r="M23" s="271"/>
      <c r="N23" s="271"/>
      <c r="O23" s="271"/>
      <c r="P23" s="271"/>
      <c r="Q23" s="271"/>
      <c r="R23" s="271"/>
    </row>
    <row r="24" spans="2:18" ht="17.45" customHeight="1" x14ac:dyDescent="0.25">
      <c r="D24" s="260" t="s">
        <v>431</v>
      </c>
      <c r="E24" s="273">
        <v>1</v>
      </c>
      <c r="F24" s="285"/>
      <c r="G24" s="263"/>
      <c r="H24" s="273"/>
      <c r="I24" s="273"/>
      <c r="J24" s="273"/>
      <c r="L24" s="379">
        <v>1</v>
      </c>
      <c r="M24" s="380"/>
      <c r="N24" s="381"/>
      <c r="O24" s="382"/>
      <c r="P24" s="382"/>
      <c r="Q24" s="385"/>
      <c r="R24" s="383"/>
    </row>
    <row r="25" spans="2:18" ht="17.45" customHeight="1" x14ac:dyDescent="0.25">
      <c r="D25" s="260" t="s">
        <v>432</v>
      </c>
      <c r="E25" s="261">
        <v>2</v>
      </c>
      <c r="F25" s="285"/>
      <c r="G25" s="263"/>
      <c r="H25" s="261"/>
      <c r="I25" s="261"/>
      <c r="J25" s="261"/>
      <c r="L25" s="379">
        <v>2</v>
      </c>
      <c r="M25" s="380"/>
      <c r="N25" s="381"/>
      <c r="O25" s="382"/>
      <c r="P25" s="382"/>
      <c r="Q25" s="385"/>
      <c r="R25" s="383"/>
    </row>
    <row r="26" spans="2:18" ht="33" customHeight="1" x14ac:dyDescent="0.25">
      <c r="D26" s="260" t="s">
        <v>433</v>
      </c>
      <c r="E26" s="261">
        <v>2</v>
      </c>
      <c r="F26" s="285"/>
      <c r="G26" s="263">
        <v>3</v>
      </c>
      <c r="H26" s="261">
        <v>3</v>
      </c>
      <c r="I26" s="261">
        <v>3</v>
      </c>
      <c r="J26" s="261">
        <v>3</v>
      </c>
      <c r="L26" s="379">
        <v>2</v>
      </c>
      <c r="M26" s="380"/>
      <c r="N26" s="384">
        <v>4</v>
      </c>
      <c r="O26" s="382"/>
      <c r="P26" s="382"/>
      <c r="Q26" s="382"/>
      <c r="R26" s="383"/>
    </row>
    <row r="27" spans="2:18" ht="26.25" customHeight="1" x14ac:dyDescent="0.25">
      <c r="D27" s="260" t="s">
        <v>434</v>
      </c>
      <c r="E27" s="273">
        <v>2</v>
      </c>
      <c r="F27" s="287"/>
      <c r="G27" s="275">
        <v>3</v>
      </c>
      <c r="H27" s="273">
        <v>3</v>
      </c>
      <c r="I27" s="273">
        <v>3</v>
      </c>
      <c r="J27" s="273">
        <v>3</v>
      </c>
      <c r="L27" s="379">
        <v>2</v>
      </c>
      <c r="M27" s="380"/>
      <c r="N27" s="384">
        <v>6</v>
      </c>
      <c r="O27" s="382"/>
      <c r="P27" s="382"/>
      <c r="Q27" s="382"/>
      <c r="R27" s="383"/>
    </row>
    <row r="28" spans="2:18" ht="17.45" customHeight="1" x14ac:dyDescent="0.25">
      <c r="D28" s="288" t="s">
        <v>435</v>
      </c>
      <c r="E28" s="261">
        <v>2</v>
      </c>
      <c r="F28" s="285"/>
      <c r="G28" s="263">
        <v>3</v>
      </c>
      <c r="H28" s="261">
        <v>3</v>
      </c>
      <c r="I28" s="261">
        <v>3</v>
      </c>
      <c r="J28" s="261">
        <v>3</v>
      </c>
      <c r="L28" s="379">
        <v>2</v>
      </c>
      <c r="M28" s="380"/>
      <c r="N28" s="384">
        <v>4</v>
      </c>
      <c r="O28" s="382"/>
      <c r="P28" s="382"/>
      <c r="Q28" s="382"/>
      <c r="R28" s="383"/>
    </row>
    <row r="29" spans="2:18" ht="17.45" customHeight="1" x14ac:dyDescent="0.25">
      <c r="B29" s="244" t="s">
        <v>123</v>
      </c>
      <c r="C29" s="245"/>
      <c r="D29" s="246"/>
      <c r="E29" s="249" t="s">
        <v>106</v>
      </c>
      <c r="F29" s="250" t="s">
        <v>107</v>
      </c>
      <c r="G29" s="251" t="s">
        <v>411</v>
      </c>
      <c r="H29" s="252" t="s">
        <v>412</v>
      </c>
      <c r="I29" s="253" t="s">
        <v>413</v>
      </c>
      <c r="J29" s="254" t="s">
        <v>414</v>
      </c>
      <c r="L29" s="249" t="s">
        <v>106</v>
      </c>
      <c r="M29" s="250" t="s">
        <v>107</v>
      </c>
      <c r="N29" s="255" t="s">
        <v>219</v>
      </c>
      <c r="O29" s="256" t="s">
        <v>411</v>
      </c>
      <c r="P29" s="281" t="s">
        <v>412</v>
      </c>
      <c r="Q29" s="257" t="s">
        <v>413</v>
      </c>
      <c r="R29" s="258" t="s">
        <v>414</v>
      </c>
    </row>
    <row r="30" spans="2:18" ht="17.45" customHeight="1" x14ac:dyDescent="0.25">
      <c r="C30" s="248" t="s">
        <v>436</v>
      </c>
      <c r="E30" s="274"/>
      <c r="F30" s="282"/>
      <c r="G30" s="282"/>
      <c r="H30" s="282"/>
      <c r="I30" s="282"/>
      <c r="J30" s="283"/>
      <c r="L30" s="284"/>
      <c r="M30" s="284"/>
      <c r="N30" s="284"/>
      <c r="O30" s="284"/>
      <c r="P30" s="284"/>
      <c r="Q30" s="284"/>
      <c r="R30" s="284"/>
    </row>
    <row r="31" spans="2:18" ht="17.45" customHeight="1" x14ac:dyDescent="0.25">
      <c r="D31" s="288" t="s">
        <v>437</v>
      </c>
      <c r="E31" s="261">
        <v>2</v>
      </c>
      <c r="F31" s="262"/>
      <c r="G31" s="263"/>
      <c r="H31" s="261"/>
      <c r="I31" s="261"/>
      <c r="J31" s="261"/>
      <c r="L31" s="379">
        <v>1</v>
      </c>
      <c r="M31" s="380"/>
      <c r="N31" s="381"/>
      <c r="O31" s="382"/>
      <c r="P31" s="382"/>
      <c r="Q31" s="382"/>
      <c r="R31" s="383"/>
    </row>
    <row r="32" spans="2:18" ht="17.45" customHeight="1" x14ac:dyDescent="0.25">
      <c r="D32" s="260" t="s">
        <v>438</v>
      </c>
      <c r="E32" s="261">
        <v>2</v>
      </c>
      <c r="F32" s="262"/>
      <c r="G32" s="263"/>
      <c r="H32" s="261"/>
      <c r="I32" s="261"/>
      <c r="J32" s="261"/>
      <c r="L32" s="379">
        <v>2</v>
      </c>
      <c r="M32" s="380"/>
      <c r="N32" s="381"/>
      <c r="O32" s="382"/>
      <c r="P32" s="382"/>
      <c r="Q32" s="382"/>
      <c r="R32" s="383"/>
    </row>
    <row r="33" spans="2:18" x14ac:dyDescent="0.25">
      <c r="D33" s="260" t="s">
        <v>439</v>
      </c>
      <c r="E33" s="261">
        <v>2</v>
      </c>
      <c r="F33" s="262"/>
      <c r="G33" s="263"/>
      <c r="H33" s="261"/>
      <c r="I33" s="261"/>
      <c r="J33" s="261"/>
      <c r="L33" s="379">
        <v>1</v>
      </c>
      <c r="M33" s="380"/>
      <c r="N33" s="381"/>
      <c r="O33" s="382"/>
      <c r="P33" s="382"/>
      <c r="Q33" s="382"/>
      <c r="R33" s="383"/>
    </row>
    <row r="34" spans="2:18" ht="25.5" x14ac:dyDescent="0.25">
      <c r="D34" s="260" t="s">
        <v>440</v>
      </c>
      <c r="E34" s="261">
        <v>2</v>
      </c>
      <c r="F34" s="262"/>
      <c r="G34" s="263"/>
      <c r="H34" s="261"/>
      <c r="I34" s="261"/>
      <c r="J34" s="261"/>
      <c r="L34" s="379">
        <v>2</v>
      </c>
      <c r="M34" s="380"/>
      <c r="N34" s="381"/>
      <c r="O34" s="382"/>
      <c r="P34" s="382"/>
      <c r="Q34" s="382"/>
      <c r="R34" s="383"/>
    </row>
    <row r="35" spans="2:18" ht="17.45" customHeight="1" x14ac:dyDescent="0.25">
      <c r="D35" s="260" t="s">
        <v>441</v>
      </c>
      <c r="E35" s="261">
        <v>2</v>
      </c>
      <c r="F35" s="262"/>
      <c r="G35" s="263"/>
      <c r="H35" s="261"/>
      <c r="I35" s="261"/>
      <c r="J35" s="261"/>
      <c r="L35" s="379">
        <v>2</v>
      </c>
      <c r="M35" s="380"/>
      <c r="N35" s="381"/>
      <c r="O35" s="382"/>
      <c r="P35" s="382"/>
      <c r="Q35" s="382"/>
      <c r="R35" s="383"/>
    </row>
    <row r="36" spans="2:18" ht="17.45" customHeight="1" x14ac:dyDescent="0.25">
      <c r="C36" s="248" t="s">
        <v>442</v>
      </c>
      <c r="E36" s="274"/>
      <c r="F36" s="282"/>
      <c r="G36" s="282"/>
      <c r="H36" s="282"/>
      <c r="I36" s="282"/>
      <c r="J36" s="283"/>
      <c r="L36" s="271"/>
      <c r="M36" s="271"/>
      <c r="N36" s="271"/>
      <c r="O36" s="271"/>
      <c r="P36" s="271"/>
      <c r="Q36" s="271"/>
      <c r="R36" s="271"/>
    </row>
    <row r="37" spans="2:18" ht="17.45" customHeight="1" x14ac:dyDescent="0.25">
      <c r="C37" s="248"/>
      <c r="D37" s="260" t="s">
        <v>443</v>
      </c>
      <c r="E37" s="261">
        <v>2</v>
      </c>
      <c r="F37" s="262"/>
      <c r="G37" s="263"/>
      <c r="H37" s="261"/>
      <c r="I37" s="261"/>
      <c r="J37" s="261"/>
      <c r="L37" s="264">
        <v>2</v>
      </c>
      <c r="M37" s="265"/>
      <c r="N37" s="266"/>
      <c r="O37" s="267"/>
      <c r="P37" s="267"/>
      <c r="Q37" s="267"/>
      <c r="R37" s="268"/>
    </row>
    <row r="38" spans="2:18" ht="17.45" customHeight="1" x14ac:dyDescent="0.25">
      <c r="B38" s="244" t="s">
        <v>124</v>
      </c>
      <c r="C38" s="245"/>
      <c r="D38" s="246"/>
      <c r="E38" s="249" t="s">
        <v>106</v>
      </c>
      <c r="F38" s="250" t="s">
        <v>107</v>
      </c>
      <c r="G38" s="251" t="s">
        <v>411</v>
      </c>
      <c r="H38" s="252" t="s">
        <v>412</v>
      </c>
      <c r="I38" s="253" t="s">
        <v>413</v>
      </c>
      <c r="J38" s="254" t="s">
        <v>414</v>
      </c>
      <c r="L38" s="249" t="s">
        <v>106</v>
      </c>
      <c r="M38" s="250" t="s">
        <v>107</v>
      </c>
      <c r="N38" s="255" t="s">
        <v>219</v>
      </c>
      <c r="O38" s="256" t="s">
        <v>411</v>
      </c>
      <c r="P38" s="281" t="s">
        <v>412</v>
      </c>
      <c r="Q38" s="257" t="s">
        <v>413</v>
      </c>
      <c r="R38" s="258" t="s">
        <v>414</v>
      </c>
    </row>
    <row r="39" spans="2:18" ht="38.25" x14ac:dyDescent="0.25">
      <c r="B39" s="289"/>
      <c r="D39" s="290" t="s">
        <v>444</v>
      </c>
      <c r="E39" s="261">
        <v>2</v>
      </c>
      <c r="F39" s="262"/>
      <c r="G39" s="263"/>
      <c r="H39" s="261"/>
      <c r="I39" s="261"/>
      <c r="J39" s="261"/>
      <c r="L39" s="379">
        <v>2</v>
      </c>
      <c r="M39" s="380"/>
      <c r="N39" s="381"/>
      <c r="O39" s="382"/>
      <c r="P39" s="382"/>
      <c r="Q39" s="382"/>
      <c r="R39" s="383"/>
    </row>
    <row r="40" spans="2:18" ht="26.25" customHeight="1" x14ac:dyDescent="0.25">
      <c r="B40" s="289"/>
      <c r="D40" s="288" t="s">
        <v>445</v>
      </c>
      <c r="E40" s="261">
        <v>2</v>
      </c>
      <c r="F40" s="262"/>
      <c r="G40" s="263"/>
      <c r="H40" s="261"/>
      <c r="I40" s="261"/>
      <c r="J40" s="261"/>
      <c r="L40" s="379">
        <v>2</v>
      </c>
      <c r="M40" s="380"/>
      <c r="N40" s="381"/>
      <c r="O40" s="382"/>
      <c r="P40" s="382"/>
      <c r="Q40" s="382"/>
      <c r="R40" s="383"/>
    </row>
    <row r="41" spans="2:18" ht="17.45" customHeight="1" x14ac:dyDescent="0.25">
      <c r="B41" s="244" t="s">
        <v>125</v>
      </c>
      <c r="C41" s="245"/>
      <c r="D41" s="246"/>
      <c r="E41" s="249" t="s">
        <v>106</v>
      </c>
      <c r="F41" s="250" t="s">
        <v>107</v>
      </c>
      <c r="G41" s="251" t="s">
        <v>411</v>
      </c>
      <c r="H41" s="252" t="s">
        <v>412</v>
      </c>
      <c r="I41" s="253" t="s">
        <v>413</v>
      </c>
      <c r="J41" s="254" t="s">
        <v>414</v>
      </c>
      <c r="L41" s="249" t="s">
        <v>106</v>
      </c>
      <c r="M41" s="250" t="s">
        <v>107</v>
      </c>
      <c r="N41" s="255" t="s">
        <v>219</v>
      </c>
      <c r="O41" s="256" t="s">
        <v>411</v>
      </c>
      <c r="P41" s="281" t="s">
        <v>412</v>
      </c>
      <c r="Q41" s="257" t="s">
        <v>413</v>
      </c>
      <c r="R41" s="258" t="s">
        <v>414</v>
      </c>
    </row>
    <row r="42" spans="2:18" ht="17.45" customHeight="1" x14ac:dyDescent="0.25">
      <c r="B42" s="289"/>
      <c r="C42" s="248" t="s">
        <v>446</v>
      </c>
      <c r="E42" s="274"/>
      <c r="F42" s="282"/>
      <c r="G42" s="282"/>
      <c r="H42" s="282"/>
      <c r="I42" s="282"/>
      <c r="J42" s="283"/>
      <c r="L42" s="284"/>
      <c r="M42" s="284"/>
      <c r="N42" s="284"/>
      <c r="O42" s="284"/>
      <c r="P42" s="284"/>
      <c r="Q42" s="284"/>
      <c r="R42" s="284"/>
    </row>
    <row r="43" spans="2:18" ht="17.45" customHeight="1" x14ac:dyDescent="0.25">
      <c r="B43" s="289"/>
      <c r="C43" s="248"/>
      <c r="D43" s="291" t="s">
        <v>447</v>
      </c>
      <c r="E43" s="273">
        <v>2</v>
      </c>
      <c r="F43" s="274"/>
      <c r="G43" s="275"/>
      <c r="H43" s="273"/>
      <c r="I43" s="273"/>
      <c r="J43" s="273"/>
      <c r="L43" s="379">
        <v>2</v>
      </c>
      <c r="M43" s="380"/>
      <c r="N43" s="381"/>
      <c r="O43" s="382"/>
      <c r="P43" s="382"/>
      <c r="Q43" s="382"/>
      <c r="R43" s="383"/>
    </row>
    <row r="44" spans="2:18" ht="17.45" customHeight="1" x14ac:dyDescent="0.25">
      <c r="B44" s="289"/>
      <c r="C44" s="248" t="s">
        <v>448</v>
      </c>
      <c r="D44" s="291"/>
      <c r="E44" s="261"/>
      <c r="F44" s="262"/>
      <c r="G44" s="263"/>
      <c r="H44" s="261"/>
      <c r="I44" s="261"/>
      <c r="J44" s="261"/>
      <c r="L44" s="386"/>
      <c r="M44" s="386"/>
      <c r="N44" s="386"/>
      <c r="O44" s="386"/>
      <c r="P44" s="386"/>
      <c r="Q44" s="386"/>
      <c r="R44" s="386"/>
    </row>
    <row r="45" spans="2:18" ht="17.45" customHeight="1" x14ac:dyDescent="0.25">
      <c r="B45" s="289"/>
      <c r="C45" s="248"/>
      <c r="D45" s="291" t="s">
        <v>449</v>
      </c>
      <c r="E45" s="261"/>
      <c r="F45" s="262">
        <v>2</v>
      </c>
      <c r="G45" s="263"/>
      <c r="H45" s="261"/>
      <c r="I45" s="261"/>
      <c r="J45" s="261"/>
      <c r="L45" s="382"/>
      <c r="M45" s="387">
        <v>2</v>
      </c>
      <c r="N45" s="381"/>
      <c r="O45" s="382"/>
      <c r="P45" s="382"/>
      <c r="Q45" s="382"/>
      <c r="R45" s="383"/>
    </row>
    <row r="46" spans="2:18" ht="17.45" customHeight="1" x14ac:dyDescent="0.25">
      <c r="D46" s="292" t="s">
        <v>450</v>
      </c>
      <c r="E46" s="261"/>
      <c r="F46" s="262">
        <v>2</v>
      </c>
      <c r="G46" s="263"/>
      <c r="H46" s="261"/>
      <c r="I46" s="261"/>
      <c r="J46" s="261"/>
      <c r="L46" s="382"/>
      <c r="M46" s="387">
        <v>2</v>
      </c>
      <c r="N46" s="381"/>
      <c r="O46" s="382"/>
      <c r="P46" s="382"/>
      <c r="Q46" s="382"/>
      <c r="R46" s="383"/>
    </row>
    <row r="47" spans="2:18" ht="17.45" customHeight="1" x14ac:dyDescent="0.25">
      <c r="C47" s="248" t="s">
        <v>451</v>
      </c>
      <c r="D47" s="292"/>
      <c r="E47" s="261"/>
      <c r="F47" s="262"/>
      <c r="G47" s="263"/>
      <c r="H47" s="261"/>
      <c r="I47" s="261"/>
      <c r="J47" s="261"/>
      <c r="L47" s="388"/>
      <c r="M47" s="389"/>
      <c r="N47" s="389"/>
      <c r="O47" s="389"/>
      <c r="P47" s="389"/>
      <c r="Q47" s="389"/>
      <c r="R47" s="389"/>
    </row>
    <row r="48" spans="2:18" ht="17.45" customHeight="1" x14ac:dyDescent="0.25">
      <c r="D48" s="292" t="s">
        <v>452</v>
      </c>
      <c r="E48" s="261"/>
      <c r="F48" s="262">
        <v>2</v>
      </c>
      <c r="G48" s="263"/>
      <c r="H48" s="261"/>
      <c r="I48" s="261"/>
      <c r="J48" s="261"/>
      <c r="L48" s="382"/>
      <c r="M48" s="387">
        <v>2</v>
      </c>
      <c r="N48" s="381"/>
      <c r="O48" s="382"/>
      <c r="P48" s="382"/>
      <c r="Q48" s="382"/>
      <c r="R48" s="383"/>
    </row>
    <row r="49" spans="1:18" ht="38.25" x14ac:dyDescent="0.25">
      <c r="D49" s="260" t="s">
        <v>453</v>
      </c>
      <c r="E49" s="293"/>
      <c r="F49" s="294">
        <v>2</v>
      </c>
      <c r="G49" s="295">
        <v>3</v>
      </c>
      <c r="H49" s="293">
        <v>3</v>
      </c>
      <c r="I49" s="293">
        <v>3</v>
      </c>
      <c r="J49" s="293">
        <v>3</v>
      </c>
      <c r="L49" s="382"/>
      <c r="M49" s="387">
        <v>3</v>
      </c>
      <c r="N49" s="384">
        <v>6</v>
      </c>
      <c r="O49" s="382"/>
      <c r="P49" s="390"/>
      <c r="Q49" s="382"/>
      <c r="R49" s="391"/>
    </row>
    <row r="50" spans="1:18" ht="17.45" customHeight="1" x14ac:dyDescent="0.25">
      <c r="D50" s="292" t="s">
        <v>454</v>
      </c>
      <c r="E50" s="261"/>
      <c r="F50" s="262">
        <v>2</v>
      </c>
      <c r="G50" s="263"/>
      <c r="H50" s="261"/>
      <c r="I50" s="261">
        <v>3</v>
      </c>
      <c r="J50" s="261"/>
      <c r="L50" s="382"/>
      <c r="M50" s="387">
        <v>3</v>
      </c>
      <c r="N50" s="381"/>
      <c r="O50" s="382"/>
      <c r="P50" s="382"/>
      <c r="Q50" s="379">
        <v>4</v>
      </c>
      <c r="R50" s="383"/>
    </row>
    <row r="51" spans="1:18" ht="17.45" customHeight="1" x14ac:dyDescent="0.25">
      <c r="D51" s="296"/>
      <c r="E51" s="279"/>
      <c r="F51" s="279"/>
      <c r="G51" s="279"/>
      <c r="H51" s="279"/>
      <c r="I51" s="279"/>
      <c r="J51" s="279"/>
      <c r="L51" s="392">
        <f t="shared" ref="L51:R51" si="0">SUM(L7:L50)</f>
        <v>43</v>
      </c>
      <c r="M51" s="392">
        <f t="shared" si="0"/>
        <v>12</v>
      </c>
      <c r="N51" s="393">
        <f t="shared" si="0"/>
        <v>34</v>
      </c>
      <c r="O51" s="394">
        <f t="shared" si="0"/>
        <v>7</v>
      </c>
      <c r="P51" s="394">
        <f t="shared" si="0"/>
        <v>0</v>
      </c>
      <c r="Q51" s="394">
        <f t="shared" si="0"/>
        <v>4</v>
      </c>
      <c r="R51" s="395">
        <f t="shared" si="0"/>
        <v>0</v>
      </c>
    </row>
    <row r="52" spans="1:18" ht="17.45" customHeight="1" x14ac:dyDescent="0.25">
      <c r="A52" s="241" t="s">
        <v>455</v>
      </c>
      <c r="B52" s="242"/>
      <c r="C52" s="243"/>
      <c r="D52" s="297"/>
      <c r="E52" s="298"/>
      <c r="F52" s="298"/>
      <c r="G52" s="298"/>
      <c r="H52" s="298"/>
      <c r="I52" s="298"/>
      <c r="J52" s="298"/>
    </row>
    <row r="53" spans="1:18" ht="17.45" customHeight="1" x14ac:dyDescent="0.25">
      <c r="B53" s="244" t="s">
        <v>126</v>
      </c>
      <c r="C53" s="245"/>
      <c r="D53" s="299"/>
      <c r="E53" s="249" t="s">
        <v>106</v>
      </c>
      <c r="F53" s="250" t="s">
        <v>107</v>
      </c>
      <c r="G53" s="251" t="s">
        <v>411</v>
      </c>
      <c r="H53" s="252" t="s">
        <v>412</v>
      </c>
      <c r="I53" s="253" t="s">
        <v>413</v>
      </c>
      <c r="J53" s="254" t="s">
        <v>414</v>
      </c>
      <c r="L53" s="249" t="s">
        <v>106</v>
      </c>
      <c r="M53" s="250" t="s">
        <v>107</v>
      </c>
      <c r="N53" s="255" t="s">
        <v>219</v>
      </c>
      <c r="O53" s="256" t="s">
        <v>411</v>
      </c>
      <c r="P53" s="281" t="s">
        <v>412</v>
      </c>
      <c r="Q53" s="257" t="s">
        <v>413</v>
      </c>
      <c r="R53" s="258" t="s">
        <v>414</v>
      </c>
    </row>
    <row r="54" spans="1:18" ht="25.5" x14ac:dyDescent="0.25">
      <c r="C54" s="248"/>
      <c r="D54" s="260" t="s">
        <v>456</v>
      </c>
      <c r="E54" s="261"/>
      <c r="F54" s="262">
        <v>2</v>
      </c>
      <c r="G54" s="263">
        <v>3</v>
      </c>
      <c r="H54" s="261">
        <v>3</v>
      </c>
      <c r="I54" s="261">
        <v>3</v>
      </c>
      <c r="J54" s="261">
        <v>3</v>
      </c>
      <c r="L54" s="382"/>
      <c r="M54" s="387">
        <v>3</v>
      </c>
      <c r="N54" s="384">
        <v>6</v>
      </c>
      <c r="O54" s="382"/>
      <c r="P54" s="382"/>
      <c r="Q54" s="382"/>
      <c r="R54" s="383"/>
    </row>
    <row r="55" spans="1:18" ht="17.45" customHeight="1" x14ac:dyDescent="0.25">
      <c r="C55" s="248"/>
      <c r="D55" s="300" t="s">
        <v>457</v>
      </c>
      <c r="E55" s="261"/>
      <c r="F55" s="262">
        <v>2</v>
      </c>
      <c r="G55" s="263"/>
      <c r="H55" s="261">
        <v>3</v>
      </c>
      <c r="I55" s="261">
        <v>3</v>
      </c>
      <c r="J55" s="261">
        <v>3</v>
      </c>
      <c r="L55" s="382"/>
      <c r="M55" s="387">
        <v>4</v>
      </c>
      <c r="N55" s="381"/>
      <c r="O55" s="382"/>
      <c r="P55" s="379">
        <v>6</v>
      </c>
      <c r="Q55" s="396">
        <v>4</v>
      </c>
      <c r="R55" s="397">
        <v>2</v>
      </c>
    </row>
    <row r="56" spans="1:18" ht="17.45" customHeight="1" x14ac:dyDescent="0.25">
      <c r="C56" s="248"/>
      <c r="D56" s="291" t="s">
        <v>458</v>
      </c>
      <c r="E56" s="261"/>
      <c r="F56" s="262">
        <v>2</v>
      </c>
      <c r="G56" s="263">
        <v>3</v>
      </c>
      <c r="H56" s="261"/>
      <c r="I56" s="261">
        <v>3</v>
      </c>
      <c r="J56" s="261"/>
      <c r="L56" s="382"/>
      <c r="M56" s="387">
        <v>1</v>
      </c>
      <c r="N56" s="381"/>
      <c r="O56" s="398">
        <v>2</v>
      </c>
      <c r="P56" s="382"/>
      <c r="Q56" s="396">
        <v>2</v>
      </c>
      <c r="R56" s="383"/>
    </row>
    <row r="57" spans="1:18" ht="17.45" customHeight="1" x14ac:dyDescent="0.25">
      <c r="B57" s="244" t="s">
        <v>127</v>
      </c>
      <c r="C57" s="245"/>
      <c r="D57" s="299"/>
      <c r="E57" s="249" t="s">
        <v>106</v>
      </c>
      <c r="F57" s="250" t="s">
        <v>107</v>
      </c>
      <c r="G57" s="251" t="s">
        <v>411</v>
      </c>
      <c r="H57" s="252" t="s">
        <v>412</v>
      </c>
      <c r="I57" s="253" t="s">
        <v>413</v>
      </c>
      <c r="J57" s="254" t="s">
        <v>414</v>
      </c>
      <c r="L57" s="249" t="s">
        <v>106</v>
      </c>
      <c r="M57" s="250" t="s">
        <v>107</v>
      </c>
      <c r="N57" s="255" t="s">
        <v>219</v>
      </c>
      <c r="O57" s="256" t="s">
        <v>411</v>
      </c>
      <c r="P57" s="281" t="s">
        <v>412</v>
      </c>
      <c r="Q57" s="257" t="s">
        <v>413</v>
      </c>
      <c r="R57" s="258" t="s">
        <v>414</v>
      </c>
    </row>
    <row r="58" spans="1:18" ht="17.45" customHeight="1" x14ac:dyDescent="0.25">
      <c r="C58" s="248" t="s">
        <v>459</v>
      </c>
      <c r="D58" s="292"/>
      <c r="E58" s="261"/>
      <c r="F58" s="262"/>
      <c r="G58" s="263"/>
      <c r="H58" s="261"/>
      <c r="I58" s="261"/>
      <c r="J58" s="261"/>
      <c r="L58" s="284"/>
      <c r="M58" s="284"/>
      <c r="N58" s="284"/>
      <c r="O58" s="284"/>
      <c r="P58" s="284"/>
      <c r="Q58" s="284"/>
      <c r="R58" s="284"/>
    </row>
    <row r="59" spans="1:18" ht="25.5" x14ac:dyDescent="0.25">
      <c r="C59" s="248"/>
      <c r="D59" s="260" t="s">
        <v>460</v>
      </c>
      <c r="E59" s="261"/>
      <c r="F59" s="262">
        <v>2</v>
      </c>
      <c r="G59" s="263">
        <v>3</v>
      </c>
      <c r="H59" s="261">
        <v>3</v>
      </c>
      <c r="I59" s="261"/>
      <c r="J59" s="261"/>
      <c r="L59" s="382"/>
      <c r="M59" s="387">
        <v>5</v>
      </c>
      <c r="N59" s="381"/>
      <c r="O59" s="379">
        <v>14</v>
      </c>
      <c r="P59" s="379">
        <v>6</v>
      </c>
      <c r="Q59" s="382"/>
      <c r="R59" s="383"/>
    </row>
    <row r="60" spans="1:18" ht="17.45" customHeight="1" x14ac:dyDescent="0.25">
      <c r="C60" s="248" t="s">
        <v>461</v>
      </c>
      <c r="D60" s="292"/>
      <c r="E60" s="261"/>
      <c r="F60" s="262"/>
      <c r="G60" s="263"/>
      <c r="H60" s="261"/>
      <c r="I60" s="261"/>
      <c r="J60" s="261"/>
      <c r="L60" s="399"/>
      <c r="M60" s="399"/>
      <c r="N60" s="399"/>
      <c r="O60" s="386"/>
      <c r="P60" s="386"/>
      <c r="Q60" s="386"/>
      <c r="R60" s="399"/>
    </row>
    <row r="61" spans="1:18" ht="25.5" x14ac:dyDescent="0.25">
      <c r="C61" s="248"/>
      <c r="D61" s="260" t="s">
        <v>462</v>
      </c>
      <c r="E61" s="261"/>
      <c r="F61" s="262">
        <v>2</v>
      </c>
      <c r="G61" s="263">
        <v>3</v>
      </c>
      <c r="H61" s="261"/>
      <c r="I61" s="261"/>
      <c r="J61" s="261"/>
      <c r="L61" s="382"/>
      <c r="M61" s="387">
        <v>5</v>
      </c>
      <c r="N61" s="381"/>
      <c r="O61" s="379">
        <v>14</v>
      </c>
      <c r="P61" s="382"/>
      <c r="Q61" s="382"/>
      <c r="R61" s="383"/>
    </row>
    <row r="62" spans="1:18" ht="17.45" customHeight="1" x14ac:dyDescent="0.25">
      <c r="C62" s="248" t="s">
        <v>463</v>
      </c>
      <c r="D62" s="301"/>
      <c r="E62" s="261"/>
      <c r="F62" s="262"/>
      <c r="G62" s="263"/>
      <c r="H62" s="261"/>
      <c r="I62" s="261"/>
      <c r="J62" s="261"/>
      <c r="L62" s="386"/>
      <c r="M62" s="386"/>
      <c r="N62" s="386"/>
      <c r="O62" s="386"/>
      <c r="P62" s="386"/>
      <c r="Q62" s="386"/>
      <c r="R62" s="386"/>
    </row>
    <row r="63" spans="1:18" ht="17.45" customHeight="1" x14ac:dyDescent="0.25">
      <c r="C63" s="248"/>
      <c r="D63" s="260" t="s">
        <v>464</v>
      </c>
      <c r="E63" s="261"/>
      <c r="F63" s="262"/>
      <c r="G63" s="263">
        <v>3</v>
      </c>
      <c r="H63" s="261">
        <v>3</v>
      </c>
      <c r="I63" s="261"/>
      <c r="J63" s="261"/>
      <c r="L63" s="382"/>
      <c r="M63" s="380"/>
      <c r="N63" s="381"/>
      <c r="O63" s="379">
        <v>4</v>
      </c>
      <c r="P63" s="379">
        <v>6</v>
      </c>
      <c r="Q63" s="382"/>
      <c r="R63" s="383"/>
    </row>
    <row r="64" spans="1:18" ht="17.45" customHeight="1" x14ac:dyDescent="0.25">
      <c r="B64" s="244" t="s">
        <v>128</v>
      </c>
      <c r="C64" s="245"/>
      <c r="D64" s="246"/>
      <c r="E64" s="249" t="s">
        <v>106</v>
      </c>
      <c r="F64" s="250" t="s">
        <v>107</v>
      </c>
      <c r="G64" s="251" t="s">
        <v>411</v>
      </c>
      <c r="H64" s="252" t="s">
        <v>412</v>
      </c>
      <c r="I64" s="253" t="s">
        <v>413</v>
      </c>
      <c r="J64" s="254" t="s">
        <v>414</v>
      </c>
      <c r="L64" s="249" t="s">
        <v>106</v>
      </c>
      <c r="M64" s="250" t="s">
        <v>107</v>
      </c>
      <c r="N64" s="255" t="s">
        <v>219</v>
      </c>
      <c r="O64" s="256" t="s">
        <v>411</v>
      </c>
      <c r="P64" s="281" t="s">
        <v>412</v>
      </c>
      <c r="Q64" s="257" t="s">
        <v>413</v>
      </c>
      <c r="R64" s="258" t="s">
        <v>414</v>
      </c>
    </row>
    <row r="65" spans="1:18" ht="17.45" customHeight="1" x14ac:dyDescent="0.25">
      <c r="C65" s="248" t="s">
        <v>465</v>
      </c>
      <c r="E65" s="261"/>
      <c r="F65" s="262"/>
      <c r="G65" s="263"/>
      <c r="H65" s="261"/>
      <c r="I65" s="261"/>
      <c r="J65" s="261"/>
      <c r="L65" s="284"/>
      <c r="M65" s="284"/>
      <c r="N65" s="284"/>
      <c r="O65" s="271"/>
      <c r="P65" s="271"/>
      <c r="Q65" s="271"/>
      <c r="R65" s="284"/>
    </row>
    <row r="66" spans="1:18" ht="38.25" x14ac:dyDescent="0.25">
      <c r="C66" s="248"/>
      <c r="D66" s="260" t="s">
        <v>466</v>
      </c>
      <c r="E66" s="261"/>
      <c r="F66" s="262">
        <v>2</v>
      </c>
      <c r="G66" s="263"/>
      <c r="H66" s="261">
        <v>3</v>
      </c>
      <c r="I66" s="261">
        <v>3</v>
      </c>
      <c r="J66" s="261"/>
      <c r="L66" s="382"/>
      <c r="M66" s="387">
        <v>5</v>
      </c>
      <c r="N66" s="381"/>
      <c r="O66" s="382"/>
      <c r="P66" s="398">
        <v>10</v>
      </c>
      <c r="Q66" s="396">
        <v>6</v>
      </c>
      <c r="R66" s="383"/>
    </row>
    <row r="67" spans="1:18" ht="17.45" customHeight="1" x14ac:dyDescent="0.25">
      <c r="A67" s="302"/>
      <c r="C67" s="248" t="s">
        <v>467</v>
      </c>
      <c r="D67" s="303"/>
      <c r="E67" s="261"/>
      <c r="F67" s="262"/>
      <c r="G67" s="263"/>
      <c r="H67" s="261"/>
      <c r="I67" s="261"/>
      <c r="J67" s="261"/>
      <c r="L67" s="386"/>
      <c r="M67" s="386"/>
      <c r="N67" s="386"/>
      <c r="O67" s="386"/>
      <c r="P67" s="386"/>
      <c r="Q67" s="386"/>
      <c r="R67" s="386"/>
    </row>
    <row r="68" spans="1:18" ht="17.45" customHeight="1" x14ac:dyDescent="0.25">
      <c r="A68" s="302"/>
      <c r="C68" s="248"/>
      <c r="D68" s="260" t="s">
        <v>468</v>
      </c>
      <c r="E68" s="261"/>
      <c r="F68" s="262">
        <v>2</v>
      </c>
      <c r="G68" s="263"/>
      <c r="H68" s="261"/>
      <c r="I68" s="261"/>
      <c r="J68" s="261"/>
      <c r="L68" s="382"/>
      <c r="M68" s="387">
        <v>4</v>
      </c>
      <c r="N68" s="381"/>
      <c r="O68" s="382"/>
      <c r="P68" s="382"/>
      <c r="Q68" s="382"/>
      <c r="R68" s="383"/>
    </row>
    <row r="69" spans="1:18" ht="17.45" customHeight="1" x14ac:dyDescent="0.25">
      <c r="A69" s="302"/>
      <c r="C69" s="248" t="s">
        <v>469</v>
      </c>
      <c r="D69" s="303"/>
      <c r="E69" s="261"/>
      <c r="F69" s="262"/>
      <c r="G69" s="263"/>
      <c r="H69" s="261"/>
      <c r="I69" s="261"/>
      <c r="J69" s="261"/>
      <c r="L69" s="386"/>
      <c r="M69" s="386"/>
      <c r="N69" s="386"/>
      <c r="O69" s="386"/>
      <c r="P69" s="386"/>
      <c r="Q69" s="386"/>
      <c r="R69" s="386"/>
    </row>
    <row r="70" spans="1:18" ht="17.45" customHeight="1" x14ac:dyDescent="0.25">
      <c r="A70" s="302"/>
      <c r="C70" s="248"/>
      <c r="D70" s="260" t="s">
        <v>470</v>
      </c>
      <c r="E70" s="261"/>
      <c r="F70" s="262">
        <v>2</v>
      </c>
      <c r="G70" s="263"/>
      <c r="H70" s="261"/>
      <c r="I70" s="261"/>
      <c r="J70" s="261"/>
      <c r="L70" s="400"/>
      <c r="M70" s="387">
        <v>4</v>
      </c>
      <c r="N70" s="381"/>
      <c r="O70" s="382"/>
      <c r="P70" s="382"/>
      <c r="Q70" s="382"/>
      <c r="R70" s="383"/>
    </row>
    <row r="71" spans="1:18" ht="17.45" customHeight="1" x14ac:dyDescent="0.25">
      <c r="A71" s="302"/>
      <c r="C71" s="248" t="s">
        <v>471</v>
      </c>
      <c r="D71" s="303"/>
      <c r="E71" s="261"/>
      <c r="F71" s="262"/>
      <c r="G71" s="263"/>
      <c r="H71" s="261"/>
      <c r="I71" s="261"/>
      <c r="J71" s="261"/>
      <c r="L71" s="386"/>
      <c r="M71" s="386"/>
      <c r="N71" s="386"/>
      <c r="O71" s="386"/>
      <c r="P71" s="386"/>
      <c r="Q71" s="386"/>
      <c r="R71" s="386"/>
    </row>
    <row r="72" spans="1:18" ht="17.45" customHeight="1" x14ac:dyDescent="0.25">
      <c r="A72" s="302"/>
      <c r="C72" s="248"/>
      <c r="D72" s="260" t="s">
        <v>472</v>
      </c>
      <c r="E72" s="261"/>
      <c r="F72" s="262">
        <v>2</v>
      </c>
      <c r="G72" s="263"/>
      <c r="H72" s="261"/>
      <c r="I72" s="261">
        <v>3</v>
      </c>
      <c r="J72" s="261"/>
      <c r="L72" s="382"/>
      <c r="M72" s="387">
        <v>4</v>
      </c>
      <c r="N72" s="381"/>
      <c r="O72" s="382"/>
      <c r="P72" s="382"/>
      <c r="Q72" s="396">
        <v>6</v>
      </c>
      <c r="R72" s="383"/>
    </row>
    <row r="73" spans="1:18" ht="17.45" customHeight="1" x14ac:dyDescent="0.25">
      <c r="A73" s="302"/>
      <c r="C73" s="248" t="s">
        <v>473</v>
      </c>
      <c r="D73" s="303"/>
      <c r="E73" s="261"/>
      <c r="F73" s="262"/>
      <c r="G73" s="263"/>
      <c r="H73" s="261"/>
      <c r="I73" s="261"/>
      <c r="J73" s="261"/>
      <c r="L73" s="386"/>
      <c r="M73" s="386"/>
      <c r="N73" s="386"/>
      <c r="O73" s="386"/>
      <c r="P73" s="386"/>
      <c r="Q73" s="386"/>
      <c r="R73" s="386"/>
    </row>
    <row r="74" spans="1:18" ht="17.45" customHeight="1" x14ac:dyDescent="0.25">
      <c r="A74" s="302"/>
      <c r="C74" s="248"/>
      <c r="D74" s="260" t="s">
        <v>474</v>
      </c>
      <c r="E74" s="261"/>
      <c r="F74" s="262">
        <v>2</v>
      </c>
      <c r="G74" s="263"/>
      <c r="H74" s="261"/>
      <c r="I74" s="261">
        <v>3</v>
      </c>
      <c r="J74" s="261"/>
      <c r="L74" s="382"/>
      <c r="M74" s="387">
        <v>4</v>
      </c>
      <c r="N74" s="381"/>
      <c r="O74" s="382"/>
      <c r="P74" s="382"/>
      <c r="Q74" s="396">
        <v>6</v>
      </c>
      <c r="R74" s="383"/>
    </row>
    <row r="75" spans="1:18" ht="17.45" customHeight="1" x14ac:dyDescent="0.25">
      <c r="A75" s="302"/>
      <c r="C75" s="248" t="s">
        <v>475</v>
      </c>
      <c r="D75" s="303"/>
      <c r="E75" s="261"/>
      <c r="F75" s="262"/>
      <c r="G75" s="263"/>
      <c r="H75" s="261"/>
      <c r="I75" s="261"/>
      <c r="J75" s="261"/>
      <c r="L75" s="386"/>
      <c r="M75" s="386"/>
      <c r="N75" s="386"/>
      <c r="O75" s="386"/>
      <c r="P75" s="386"/>
      <c r="Q75" s="386"/>
      <c r="R75" s="386"/>
    </row>
    <row r="76" spans="1:18" ht="25.5" x14ac:dyDescent="0.25">
      <c r="A76" s="302"/>
      <c r="C76" s="248"/>
      <c r="D76" s="260" t="s">
        <v>476</v>
      </c>
      <c r="E76" s="261"/>
      <c r="F76" s="262">
        <v>2</v>
      </c>
      <c r="G76" s="263">
        <v>3</v>
      </c>
      <c r="H76" s="261">
        <v>3</v>
      </c>
      <c r="I76" s="261"/>
      <c r="J76" s="261"/>
      <c r="L76" s="382"/>
      <c r="M76" s="387">
        <v>5</v>
      </c>
      <c r="N76" s="381"/>
      <c r="O76" s="379">
        <v>6</v>
      </c>
      <c r="P76" s="398">
        <v>12</v>
      </c>
      <c r="Q76" s="382"/>
      <c r="R76" s="383"/>
    </row>
    <row r="77" spans="1:18" ht="17.45" customHeight="1" x14ac:dyDescent="0.25">
      <c r="B77" s="244" t="s">
        <v>129</v>
      </c>
      <c r="C77" s="245"/>
      <c r="D77" s="246"/>
      <c r="E77" s="249" t="s">
        <v>106</v>
      </c>
      <c r="F77" s="250" t="s">
        <v>107</v>
      </c>
      <c r="G77" s="251" t="s">
        <v>411</v>
      </c>
      <c r="H77" s="252" t="s">
        <v>412</v>
      </c>
      <c r="I77" s="253" t="s">
        <v>413</v>
      </c>
      <c r="J77" s="254" t="s">
        <v>414</v>
      </c>
      <c r="L77" s="249" t="s">
        <v>106</v>
      </c>
      <c r="M77" s="250" t="s">
        <v>107</v>
      </c>
      <c r="N77" s="255" t="s">
        <v>219</v>
      </c>
      <c r="O77" s="256" t="s">
        <v>411</v>
      </c>
      <c r="P77" s="281" t="s">
        <v>412</v>
      </c>
      <c r="Q77" s="257" t="s">
        <v>413</v>
      </c>
      <c r="R77" s="258" t="s">
        <v>414</v>
      </c>
    </row>
    <row r="78" spans="1:18" ht="17.45" customHeight="1" x14ac:dyDescent="0.25">
      <c r="C78" s="248" t="s">
        <v>477</v>
      </c>
      <c r="E78" s="261"/>
      <c r="F78" s="262"/>
      <c r="G78" s="263"/>
      <c r="H78" s="261"/>
      <c r="I78" s="261"/>
      <c r="J78" s="261"/>
      <c r="L78" s="284"/>
      <c r="M78" s="284"/>
      <c r="N78" s="284"/>
      <c r="O78" s="271"/>
      <c r="P78" s="271"/>
      <c r="Q78" s="271"/>
      <c r="R78" s="284"/>
    </row>
    <row r="79" spans="1:18" ht="38.25" x14ac:dyDescent="0.25">
      <c r="C79" s="248"/>
      <c r="D79" s="260" t="s">
        <v>478</v>
      </c>
      <c r="E79" s="261"/>
      <c r="F79" s="262">
        <v>2</v>
      </c>
      <c r="G79" s="263"/>
      <c r="H79" s="261"/>
      <c r="I79" s="261">
        <v>3</v>
      </c>
      <c r="J79" s="261">
        <v>3</v>
      </c>
      <c r="L79" s="382"/>
      <c r="M79" s="387">
        <v>3</v>
      </c>
      <c r="N79" s="381"/>
      <c r="O79" s="382"/>
      <c r="P79" s="382"/>
      <c r="Q79" s="379">
        <v>8</v>
      </c>
      <c r="R79" s="397">
        <v>4</v>
      </c>
    </row>
    <row r="80" spans="1:18" ht="17.45" customHeight="1" x14ac:dyDescent="0.25">
      <c r="C80" s="248" t="s">
        <v>479</v>
      </c>
      <c r="E80" s="261"/>
      <c r="F80" s="262"/>
      <c r="G80" s="263"/>
      <c r="H80" s="261"/>
      <c r="I80" s="261"/>
      <c r="J80" s="261"/>
      <c r="L80" s="386"/>
      <c r="M80" s="386"/>
      <c r="N80" s="386"/>
      <c r="O80" s="386"/>
      <c r="P80" s="386"/>
      <c r="Q80" s="386"/>
      <c r="R80" s="386"/>
    </row>
    <row r="81" spans="1:18" ht="17.45" customHeight="1" x14ac:dyDescent="0.25">
      <c r="C81" s="248"/>
      <c r="D81" s="291" t="s">
        <v>480</v>
      </c>
      <c r="E81" s="261"/>
      <c r="F81" s="262">
        <v>2</v>
      </c>
      <c r="G81" s="263"/>
      <c r="H81" s="261"/>
      <c r="I81" s="261"/>
      <c r="J81" s="261">
        <v>3</v>
      </c>
      <c r="L81" s="382"/>
      <c r="M81" s="387">
        <v>3</v>
      </c>
      <c r="N81" s="381"/>
      <c r="O81" s="382"/>
      <c r="P81" s="382"/>
      <c r="Q81" s="382"/>
      <c r="R81" s="397">
        <v>4</v>
      </c>
    </row>
    <row r="82" spans="1:18" ht="17.45" customHeight="1" x14ac:dyDescent="0.25">
      <c r="C82" s="248"/>
      <c r="D82" s="291" t="s">
        <v>481</v>
      </c>
      <c r="E82" s="261"/>
      <c r="F82" s="262">
        <v>2</v>
      </c>
      <c r="G82" s="263"/>
      <c r="H82" s="261"/>
      <c r="I82" s="261"/>
      <c r="J82" s="261">
        <v>3</v>
      </c>
      <c r="L82" s="382"/>
      <c r="M82" s="387">
        <v>1</v>
      </c>
      <c r="N82" s="381"/>
      <c r="O82" s="382"/>
      <c r="P82" s="382"/>
      <c r="Q82" s="382"/>
      <c r="R82" s="397">
        <v>4</v>
      </c>
    </row>
    <row r="83" spans="1:18" ht="17.45" customHeight="1" x14ac:dyDescent="0.25">
      <c r="C83" s="248"/>
      <c r="D83" s="291" t="s">
        <v>482</v>
      </c>
      <c r="E83" s="261"/>
      <c r="F83" s="262">
        <v>2</v>
      </c>
      <c r="G83" s="263"/>
      <c r="H83" s="261"/>
      <c r="I83" s="261"/>
      <c r="J83" s="304">
        <v>3</v>
      </c>
      <c r="L83" s="382"/>
      <c r="M83" s="387">
        <v>2</v>
      </c>
      <c r="N83" s="381"/>
      <c r="O83" s="382"/>
      <c r="P83" s="382"/>
      <c r="Q83" s="382"/>
      <c r="R83" s="397">
        <v>4</v>
      </c>
    </row>
    <row r="84" spans="1:18" ht="17.45" customHeight="1" x14ac:dyDescent="0.25">
      <c r="C84" s="248" t="s">
        <v>483</v>
      </c>
      <c r="D84" s="305"/>
      <c r="E84" s="261"/>
      <c r="F84" s="262"/>
      <c r="G84" s="263"/>
      <c r="H84" s="261"/>
      <c r="I84" s="261"/>
      <c r="J84" s="261"/>
      <c r="L84" s="386"/>
      <c r="M84" s="386"/>
      <c r="N84" s="386"/>
      <c r="O84" s="386"/>
      <c r="P84" s="386"/>
      <c r="Q84" s="386"/>
      <c r="R84" s="386"/>
    </row>
    <row r="85" spans="1:18" ht="17.45" customHeight="1" x14ac:dyDescent="0.25">
      <c r="C85" s="248"/>
      <c r="D85" s="291" t="s">
        <v>484</v>
      </c>
      <c r="E85" s="261"/>
      <c r="F85" s="262">
        <v>2</v>
      </c>
      <c r="G85" s="263"/>
      <c r="H85" s="261"/>
      <c r="I85" s="261"/>
      <c r="J85" s="261">
        <v>3</v>
      </c>
      <c r="L85" s="382"/>
      <c r="M85" s="387">
        <v>4</v>
      </c>
      <c r="N85" s="381"/>
      <c r="O85" s="382"/>
      <c r="P85" s="382"/>
      <c r="Q85" s="382"/>
      <c r="R85" s="397">
        <v>4</v>
      </c>
    </row>
    <row r="86" spans="1:18" ht="17.45" customHeight="1" x14ac:dyDescent="0.25">
      <c r="C86" s="248"/>
      <c r="D86" s="291" t="s">
        <v>485</v>
      </c>
      <c r="E86" s="261"/>
      <c r="F86" s="262">
        <v>2</v>
      </c>
      <c r="G86" s="263"/>
      <c r="H86" s="261"/>
      <c r="I86" s="261">
        <v>3</v>
      </c>
      <c r="J86" s="261">
        <v>3</v>
      </c>
      <c r="L86" s="382"/>
      <c r="M86" s="387">
        <v>4</v>
      </c>
      <c r="N86" s="381"/>
      <c r="O86" s="382"/>
      <c r="P86" s="382"/>
      <c r="Q86" s="379">
        <v>8</v>
      </c>
      <c r="R86" s="397">
        <v>8</v>
      </c>
    </row>
    <row r="87" spans="1:18" ht="17.45" customHeight="1" x14ac:dyDescent="0.25">
      <c r="C87" s="248"/>
      <c r="D87" s="291" t="s">
        <v>486</v>
      </c>
      <c r="E87" s="261"/>
      <c r="F87" s="262">
        <v>2</v>
      </c>
      <c r="G87" s="263"/>
      <c r="H87" s="261"/>
      <c r="I87" s="261"/>
      <c r="J87" s="261">
        <v>3</v>
      </c>
      <c r="L87" s="382"/>
      <c r="M87" s="387">
        <v>4</v>
      </c>
      <c r="N87" s="381"/>
      <c r="O87" s="382"/>
      <c r="P87" s="382"/>
      <c r="Q87" s="382"/>
      <c r="R87" s="397">
        <v>3</v>
      </c>
    </row>
    <row r="88" spans="1:18" ht="17.45" customHeight="1" x14ac:dyDescent="0.25">
      <c r="C88" s="248"/>
      <c r="D88" s="291" t="s">
        <v>487</v>
      </c>
      <c r="E88" s="261"/>
      <c r="F88" s="262"/>
      <c r="G88" s="263"/>
      <c r="H88" s="261"/>
      <c r="I88" s="261"/>
      <c r="J88" s="261">
        <v>2</v>
      </c>
      <c r="L88" s="382"/>
      <c r="M88" s="380"/>
      <c r="N88" s="381"/>
      <c r="O88" s="382"/>
      <c r="P88" s="382"/>
      <c r="Q88" s="382"/>
      <c r="R88" s="397">
        <v>3</v>
      </c>
    </row>
    <row r="89" spans="1:18" ht="17.45" customHeight="1" x14ac:dyDescent="0.25">
      <c r="C89" s="248" t="s">
        <v>488</v>
      </c>
      <c r="E89" s="261"/>
      <c r="F89" s="262"/>
      <c r="G89" s="263"/>
      <c r="H89" s="261"/>
      <c r="I89" s="261"/>
      <c r="J89" s="261"/>
      <c r="L89" s="386"/>
      <c r="M89" s="386"/>
      <c r="N89" s="386"/>
      <c r="O89" s="386"/>
      <c r="P89" s="386"/>
      <c r="Q89" s="386"/>
      <c r="R89" s="386"/>
    </row>
    <row r="90" spans="1:18" ht="17.45" customHeight="1" x14ac:dyDescent="0.25">
      <c r="C90" s="248"/>
      <c r="D90" s="291" t="s">
        <v>489</v>
      </c>
      <c r="E90" s="261"/>
      <c r="F90" s="262">
        <v>2</v>
      </c>
      <c r="G90" s="263"/>
      <c r="H90" s="261"/>
      <c r="I90" s="261"/>
      <c r="J90" s="261">
        <v>3</v>
      </c>
      <c r="L90" s="382"/>
      <c r="M90" s="387">
        <v>3</v>
      </c>
      <c r="N90" s="381"/>
      <c r="O90" s="382"/>
      <c r="P90" s="382"/>
      <c r="Q90" s="382"/>
      <c r="R90" s="397">
        <v>3</v>
      </c>
    </row>
    <row r="91" spans="1:18" ht="17.45" customHeight="1" x14ac:dyDescent="0.25">
      <c r="C91" s="248"/>
      <c r="D91" s="291" t="s">
        <v>490</v>
      </c>
      <c r="E91" s="276"/>
      <c r="F91" s="277">
        <v>2</v>
      </c>
      <c r="G91" s="278"/>
      <c r="H91" s="276"/>
      <c r="I91" s="276"/>
      <c r="J91" s="276">
        <v>3</v>
      </c>
      <c r="L91" s="382"/>
      <c r="M91" s="387">
        <v>3</v>
      </c>
      <c r="N91" s="381"/>
      <c r="O91" s="382"/>
      <c r="P91" s="382"/>
      <c r="Q91" s="382"/>
      <c r="R91" s="397">
        <v>3</v>
      </c>
    </row>
    <row r="92" spans="1:18" ht="17.45" customHeight="1" x14ac:dyDescent="0.25">
      <c r="C92" s="248"/>
      <c r="D92" s="291" t="s">
        <v>491</v>
      </c>
      <c r="E92" s="276"/>
      <c r="F92" s="277">
        <v>1</v>
      </c>
      <c r="G92" s="278"/>
      <c r="H92" s="276"/>
      <c r="I92" s="276"/>
      <c r="J92" s="276">
        <v>2</v>
      </c>
      <c r="L92" s="382"/>
      <c r="M92" s="387">
        <v>2</v>
      </c>
      <c r="N92" s="381"/>
      <c r="O92" s="382"/>
      <c r="P92" s="382"/>
      <c r="Q92" s="382"/>
      <c r="R92" s="397">
        <v>3</v>
      </c>
    </row>
    <row r="93" spans="1:18" ht="17.45" customHeight="1" x14ac:dyDescent="0.25">
      <c r="C93" s="248" t="s">
        <v>492</v>
      </c>
      <c r="E93" s="261"/>
      <c r="F93" s="262"/>
      <c r="G93" s="263"/>
      <c r="H93" s="261"/>
      <c r="I93" s="261"/>
      <c r="J93" s="261"/>
      <c r="L93" s="386"/>
      <c r="M93" s="386"/>
      <c r="N93" s="386"/>
      <c r="O93" s="386"/>
      <c r="P93" s="386"/>
      <c r="Q93" s="386"/>
      <c r="R93" s="386"/>
    </row>
    <row r="94" spans="1:18" ht="26.25" x14ac:dyDescent="0.25">
      <c r="C94" s="248"/>
      <c r="D94" s="300" t="s">
        <v>493</v>
      </c>
      <c r="E94" s="261"/>
      <c r="F94" s="262">
        <v>2</v>
      </c>
      <c r="G94" s="263"/>
      <c r="H94" s="261"/>
      <c r="I94" s="261">
        <v>3</v>
      </c>
      <c r="J94" s="261">
        <v>3</v>
      </c>
      <c r="L94" s="382"/>
      <c r="M94" s="387">
        <v>4</v>
      </c>
      <c r="N94" s="381"/>
      <c r="O94" s="382"/>
      <c r="P94" s="382"/>
      <c r="Q94" s="396">
        <v>6</v>
      </c>
      <c r="R94" s="401">
        <v>4</v>
      </c>
    </row>
    <row r="95" spans="1:18" x14ac:dyDescent="0.25">
      <c r="C95" s="248"/>
      <c r="D95" s="306"/>
      <c r="E95" s="279"/>
      <c r="F95" s="279"/>
      <c r="G95" s="279"/>
      <c r="H95" s="279"/>
      <c r="I95" s="279"/>
      <c r="J95" s="279"/>
      <c r="L95" s="394">
        <f t="shared" ref="L95:R95" si="1">SUM(L54:L94)</f>
        <v>0</v>
      </c>
      <c r="M95" s="392">
        <f t="shared" si="1"/>
        <v>77</v>
      </c>
      <c r="N95" s="393">
        <f t="shared" si="1"/>
        <v>6</v>
      </c>
      <c r="O95" s="394">
        <f t="shared" si="1"/>
        <v>40</v>
      </c>
      <c r="P95" s="394">
        <f t="shared" si="1"/>
        <v>40</v>
      </c>
      <c r="Q95" s="394">
        <f t="shared" si="1"/>
        <v>46</v>
      </c>
      <c r="R95" s="395">
        <f t="shared" si="1"/>
        <v>49</v>
      </c>
    </row>
    <row r="96" spans="1:18" ht="17.45" customHeight="1" x14ac:dyDescent="0.25">
      <c r="A96" s="241" t="s">
        <v>494</v>
      </c>
      <c r="B96" s="242"/>
      <c r="C96" s="243"/>
      <c r="D96" s="242"/>
      <c r="E96" s="298"/>
      <c r="F96" s="298"/>
      <c r="G96" s="298"/>
      <c r="H96" s="298"/>
      <c r="I96" s="298"/>
      <c r="J96" s="298"/>
    </row>
    <row r="97" spans="2:18" ht="17.45" customHeight="1" x14ac:dyDescent="0.25">
      <c r="B97" s="244" t="s">
        <v>130</v>
      </c>
      <c r="C97" s="245"/>
      <c r="D97" s="246"/>
      <c r="E97" s="249" t="s">
        <v>106</v>
      </c>
      <c r="F97" s="250" t="s">
        <v>107</v>
      </c>
      <c r="G97" s="251" t="s">
        <v>411</v>
      </c>
      <c r="H97" s="252" t="s">
        <v>412</v>
      </c>
      <c r="I97" s="253" t="s">
        <v>413</v>
      </c>
      <c r="J97" s="254" t="s">
        <v>414</v>
      </c>
      <c r="L97" s="249" t="s">
        <v>106</v>
      </c>
      <c r="M97" s="250" t="s">
        <v>107</v>
      </c>
      <c r="N97" s="255" t="s">
        <v>219</v>
      </c>
      <c r="O97" s="256" t="s">
        <v>411</v>
      </c>
      <c r="P97" s="281" t="s">
        <v>412</v>
      </c>
      <c r="Q97" s="257" t="s">
        <v>413</v>
      </c>
      <c r="R97" s="258" t="s">
        <v>414</v>
      </c>
    </row>
    <row r="98" spans="2:18" ht="17.45" customHeight="1" x14ac:dyDescent="0.25">
      <c r="B98" s="289"/>
      <c r="C98" s="248" t="s">
        <v>495</v>
      </c>
      <c r="E98" s="307" t="s">
        <v>106</v>
      </c>
      <c r="F98" s="308" t="s">
        <v>107</v>
      </c>
      <c r="G98" s="309" t="s">
        <v>411</v>
      </c>
      <c r="H98" s="307" t="s">
        <v>412</v>
      </c>
      <c r="I98" s="307" t="s">
        <v>413</v>
      </c>
      <c r="J98" s="307" t="s">
        <v>414</v>
      </c>
      <c r="L98" s="247"/>
      <c r="M98" s="247"/>
      <c r="N98" s="247"/>
      <c r="O98" s="271"/>
      <c r="P98" s="271"/>
      <c r="Q98" s="271"/>
      <c r="R98" s="247"/>
    </row>
    <row r="99" spans="2:18" ht="17.45" customHeight="1" x14ac:dyDescent="0.25">
      <c r="B99" s="289"/>
      <c r="C99" s="248"/>
      <c r="D99" s="300" t="s">
        <v>496</v>
      </c>
      <c r="E99" s="273"/>
      <c r="F99" s="274">
        <v>2</v>
      </c>
      <c r="G99" s="275">
        <v>3</v>
      </c>
      <c r="H99" s="273">
        <v>3</v>
      </c>
      <c r="I99" s="273">
        <v>3</v>
      </c>
      <c r="J99" s="273">
        <v>3</v>
      </c>
      <c r="L99" s="382"/>
      <c r="M99" s="387">
        <v>1</v>
      </c>
      <c r="N99" s="384">
        <v>4</v>
      </c>
      <c r="O99" s="382"/>
      <c r="P99" s="382"/>
      <c r="Q99" s="382"/>
      <c r="R99" s="383"/>
    </row>
    <row r="100" spans="2:18" ht="17.45" customHeight="1" x14ac:dyDescent="0.25">
      <c r="C100" s="248" t="s">
        <v>497</v>
      </c>
      <c r="E100" s="262"/>
      <c r="F100" s="269"/>
      <c r="G100" s="269"/>
      <c r="H100" s="269"/>
      <c r="I100" s="269"/>
      <c r="J100" s="270"/>
      <c r="L100" s="386"/>
      <c r="M100" s="386"/>
      <c r="N100" s="386"/>
      <c r="O100" s="386"/>
      <c r="P100" s="386"/>
      <c r="Q100" s="386"/>
      <c r="R100" s="386"/>
    </row>
    <row r="101" spans="2:18" ht="17.45" customHeight="1" x14ac:dyDescent="0.25">
      <c r="C101" s="248"/>
      <c r="D101" s="291" t="s">
        <v>498</v>
      </c>
      <c r="E101" s="261"/>
      <c r="F101" s="262">
        <v>2</v>
      </c>
      <c r="G101" s="263">
        <v>3</v>
      </c>
      <c r="H101" s="261">
        <v>3</v>
      </c>
      <c r="I101" s="261">
        <v>3</v>
      </c>
      <c r="J101" s="261">
        <v>3</v>
      </c>
      <c r="L101" s="382"/>
      <c r="M101" s="387">
        <v>3</v>
      </c>
      <c r="N101" s="384">
        <v>5</v>
      </c>
      <c r="O101" s="382"/>
      <c r="P101" s="382"/>
      <c r="Q101" s="382"/>
      <c r="R101" s="383"/>
    </row>
    <row r="102" spans="2:18" ht="17.45" customHeight="1" x14ac:dyDescent="0.25">
      <c r="C102" s="248"/>
      <c r="D102" s="291" t="s">
        <v>499</v>
      </c>
      <c r="E102" s="261"/>
      <c r="F102" s="262">
        <v>2</v>
      </c>
      <c r="G102" s="263"/>
      <c r="H102" s="261"/>
      <c r="I102" s="261">
        <v>3</v>
      </c>
      <c r="J102" s="261"/>
      <c r="L102" s="382"/>
      <c r="M102" s="387">
        <v>3</v>
      </c>
      <c r="N102" s="381"/>
      <c r="O102" s="382"/>
      <c r="P102" s="382"/>
      <c r="Q102" s="379">
        <v>4</v>
      </c>
      <c r="R102" s="402"/>
    </row>
    <row r="103" spans="2:18" ht="17.45" customHeight="1" x14ac:dyDescent="0.25">
      <c r="C103" s="248"/>
      <c r="D103" s="291" t="s">
        <v>500</v>
      </c>
      <c r="E103" s="261"/>
      <c r="F103" s="262">
        <v>2</v>
      </c>
      <c r="G103" s="263">
        <v>3</v>
      </c>
      <c r="H103" s="261">
        <v>3</v>
      </c>
      <c r="I103" s="261">
        <v>3</v>
      </c>
      <c r="J103" s="261">
        <v>3</v>
      </c>
      <c r="L103" s="382"/>
      <c r="M103" s="387">
        <v>3</v>
      </c>
      <c r="N103" s="384">
        <v>6</v>
      </c>
      <c r="O103" s="382"/>
      <c r="P103" s="382"/>
      <c r="Q103" s="382"/>
      <c r="R103" s="383"/>
    </row>
    <row r="104" spans="2:18" ht="17.45" customHeight="1" x14ac:dyDescent="0.25">
      <c r="C104" s="248"/>
      <c r="D104" s="291" t="s">
        <v>501</v>
      </c>
      <c r="E104" s="276"/>
      <c r="F104" s="277">
        <v>2</v>
      </c>
      <c r="G104" s="278">
        <v>3</v>
      </c>
      <c r="H104" s="276">
        <v>3</v>
      </c>
      <c r="I104" s="276">
        <v>3</v>
      </c>
      <c r="J104" s="276">
        <v>3</v>
      </c>
      <c r="L104" s="382"/>
      <c r="M104" s="387">
        <v>3</v>
      </c>
      <c r="N104" s="384">
        <v>6</v>
      </c>
      <c r="O104" s="382"/>
      <c r="P104" s="382"/>
      <c r="Q104" s="382"/>
      <c r="R104" s="383"/>
    </row>
    <row r="105" spans="2:18" ht="17.45" customHeight="1" x14ac:dyDescent="0.25">
      <c r="C105" s="248" t="s">
        <v>502</v>
      </c>
      <c r="E105" s="262"/>
      <c r="F105" s="269"/>
      <c r="G105" s="269"/>
      <c r="H105" s="269"/>
      <c r="I105" s="269"/>
      <c r="J105" s="270"/>
      <c r="L105" s="386"/>
      <c r="M105" s="386"/>
      <c r="N105" s="386"/>
      <c r="O105" s="386"/>
      <c r="P105" s="386"/>
      <c r="Q105" s="386"/>
      <c r="R105" s="386"/>
    </row>
    <row r="106" spans="2:18" ht="17.45" customHeight="1" x14ac:dyDescent="0.25">
      <c r="C106" s="248"/>
      <c r="D106" s="291" t="s">
        <v>503</v>
      </c>
      <c r="E106" s="273"/>
      <c r="F106" s="274">
        <v>2</v>
      </c>
      <c r="G106" s="275"/>
      <c r="H106" s="273"/>
      <c r="I106" s="273"/>
      <c r="J106" s="273"/>
      <c r="L106" s="382"/>
      <c r="M106" s="387">
        <v>3</v>
      </c>
      <c r="N106" s="381"/>
      <c r="O106" s="382"/>
      <c r="P106" s="382"/>
      <c r="Q106" s="382"/>
      <c r="R106" s="383"/>
    </row>
    <row r="107" spans="2:18" ht="17.45" customHeight="1" x14ac:dyDescent="0.25">
      <c r="C107" s="248"/>
      <c r="D107" s="291" t="s">
        <v>504</v>
      </c>
      <c r="E107" s="276"/>
      <c r="F107" s="277">
        <v>2</v>
      </c>
      <c r="G107" s="278"/>
      <c r="H107" s="276"/>
      <c r="I107" s="276"/>
      <c r="J107" s="276"/>
      <c r="L107" s="382"/>
      <c r="M107" s="387">
        <v>3</v>
      </c>
      <c r="N107" s="381"/>
      <c r="O107" s="382"/>
      <c r="P107" s="382"/>
      <c r="Q107" s="382"/>
      <c r="R107" s="383"/>
    </row>
    <row r="108" spans="2:18" ht="17.45" customHeight="1" x14ac:dyDescent="0.25">
      <c r="C108" s="248" t="s">
        <v>505</v>
      </c>
      <c r="E108" s="262"/>
      <c r="F108" s="269"/>
      <c r="G108" s="269"/>
      <c r="H108" s="269"/>
      <c r="I108" s="269"/>
      <c r="J108" s="270"/>
      <c r="L108" s="386"/>
      <c r="M108" s="386"/>
      <c r="N108" s="386"/>
      <c r="O108" s="386"/>
      <c r="P108" s="386"/>
      <c r="Q108" s="386"/>
      <c r="R108" s="386"/>
    </row>
    <row r="109" spans="2:18" ht="27.75" customHeight="1" x14ac:dyDescent="0.25">
      <c r="C109" s="248"/>
      <c r="D109" s="300" t="s">
        <v>506</v>
      </c>
      <c r="E109" s="273"/>
      <c r="F109" s="274">
        <v>2</v>
      </c>
      <c r="G109" s="275">
        <v>3</v>
      </c>
      <c r="H109" s="273">
        <v>3</v>
      </c>
      <c r="I109" s="273">
        <v>3</v>
      </c>
      <c r="J109" s="273">
        <v>3</v>
      </c>
      <c r="L109" s="400"/>
      <c r="M109" s="387">
        <v>4</v>
      </c>
      <c r="N109" s="384">
        <v>9</v>
      </c>
      <c r="O109" s="382"/>
      <c r="P109" s="382"/>
      <c r="Q109" s="382"/>
      <c r="R109" s="383"/>
    </row>
    <row r="110" spans="2:18" ht="17.45" customHeight="1" x14ac:dyDescent="0.25">
      <c r="B110" s="244" t="s">
        <v>131</v>
      </c>
      <c r="C110" s="245"/>
      <c r="D110" s="246"/>
      <c r="E110" s="249" t="s">
        <v>106</v>
      </c>
      <c r="F110" s="250" t="s">
        <v>107</v>
      </c>
      <c r="G110" s="251" t="s">
        <v>411</v>
      </c>
      <c r="H110" s="252" t="s">
        <v>412</v>
      </c>
      <c r="I110" s="253" t="s">
        <v>413</v>
      </c>
      <c r="J110" s="254" t="s">
        <v>414</v>
      </c>
      <c r="L110" s="249" t="s">
        <v>106</v>
      </c>
      <c r="M110" s="250" t="s">
        <v>107</v>
      </c>
      <c r="N110" s="255" t="s">
        <v>219</v>
      </c>
      <c r="O110" s="256" t="s">
        <v>411</v>
      </c>
      <c r="P110" s="281" t="s">
        <v>412</v>
      </c>
      <c r="Q110" s="257" t="s">
        <v>413</v>
      </c>
      <c r="R110" s="258" t="s">
        <v>414</v>
      </c>
    </row>
    <row r="111" spans="2:18" ht="17.45" customHeight="1" x14ac:dyDescent="0.25">
      <c r="C111" s="248" t="s">
        <v>507</v>
      </c>
      <c r="E111" s="274"/>
      <c r="F111" s="282"/>
      <c r="G111" s="282"/>
      <c r="H111" s="282"/>
      <c r="I111" s="282"/>
      <c r="J111" s="283"/>
      <c r="L111" s="247"/>
      <c r="M111" s="247"/>
      <c r="N111" s="247"/>
      <c r="O111" s="271"/>
      <c r="P111" s="271"/>
      <c r="Q111" s="271"/>
      <c r="R111" s="247"/>
    </row>
    <row r="112" spans="2:18" ht="26.25" customHeight="1" x14ac:dyDescent="0.25">
      <c r="D112" s="310" t="s">
        <v>508</v>
      </c>
      <c r="E112" s="273"/>
      <c r="F112" s="274">
        <v>2</v>
      </c>
      <c r="G112" s="275"/>
      <c r="H112" s="273"/>
      <c r="I112" s="273"/>
      <c r="J112" s="273"/>
      <c r="L112" s="382"/>
      <c r="M112" s="387">
        <v>4</v>
      </c>
      <c r="N112" s="381"/>
      <c r="O112" s="382"/>
      <c r="P112" s="382"/>
      <c r="Q112" s="382"/>
      <c r="R112" s="383"/>
    </row>
    <row r="113" spans="1:18" ht="38.25" x14ac:dyDescent="0.25">
      <c r="D113" s="260" t="s">
        <v>509</v>
      </c>
      <c r="E113" s="261"/>
      <c r="F113" s="262">
        <v>2</v>
      </c>
      <c r="G113" s="263"/>
      <c r="H113" s="261">
        <v>3</v>
      </c>
      <c r="I113" s="261"/>
      <c r="J113" s="261"/>
      <c r="L113" s="382"/>
      <c r="M113" s="387">
        <v>4</v>
      </c>
      <c r="N113" s="381"/>
      <c r="O113" s="382"/>
      <c r="P113" s="379">
        <v>12</v>
      </c>
      <c r="Q113" s="382"/>
      <c r="R113" s="383"/>
    </row>
    <row r="114" spans="1:18" ht="17.45" customHeight="1" x14ac:dyDescent="0.25">
      <c r="D114" s="260" t="s">
        <v>510</v>
      </c>
      <c r="E114" s="261"/>
      <c r="F114" s="262">
        <v>2</v>
      </c>
      <c r="G114" s="263">
        <v>3</v>
      </c>
      <c r="H114" s="261">
        <v>3</v>
      </c>
      <c r="I114" s="261"/>
      <c r="J114" s="261"/>
      <c r="L114" s="382"/>
      <c r="M114" s="387">
        <v>4</v>
      </c>
      <c r="N114" s="381"/>
      <c r="O114" s="379">
        <v>6</v>
      </c>
      <c r="P114" s="398">
        <v>8</v>
      </c>
      <c r="Q114" s="382"/>
      <c r="R114" s="383"/>
    </row>
    <row r="115" spans="1:18" ht="17.45" customHeight="1" x14ac:dyDescent="0.25">
      <c r="C115" s="248" t="s">
        <v>511</v>
      </c>
      <c r="E115" s="261"/>
      <c r="F115" s="262"/>
      <c r="G115" s="263"/>
      <c r="H115" s="261"/>
      <c r="I115" s="261"/>
      <c r="J115" s="261"/>
      <c r="L115" s="386"/>
      <c r="M115" s="386"/>
      <c r="N115" s="386"/>
      <c r="O115" s="386"/>
      <c r="P115" s="386"/>
      <c r="Q115" s="386"/>
      <c r="R115" s="386"/>
    </row>
    <row r="116" spans="1:18" ht="39" x14ac:dyDescent="0.25">
      <c r="D116" s="300" t="s">
        <v>512</v>
      </c>
      <c r="E116" s="261"/>
      <c r="F116" s="262">
        <v>2</v>
      </c>
      <c r="G116" s="263">
        <v>3</v>
      </c>
      <c r="H116" s="261">
        <v>3</v>
      </c>
      <c r="I116" s="261"/>
      <c r="J116" s="261"/>
      <c r="L116" s="382"/>
      <c r="M116" s="387">
        <v>6</v>
      </c>
      <c r="N116" s="381"/>
      <c r="O116" s="379">
        <v>10</v>
      </c>
      <c r="P116" s="379">
        <v>12</v>
      </c>
      <c r="Q116" s="382"/>
      <c r="R116" s="383"/>
    </row>
    <row r="117" spans="1:18" ht="26.25" x14ac:dyDescent="0.25">
      <c r="D117" s="300" t="s">
        <v>513</v>
      </c>
      <c r="E117" s="261"/>
      <c r="F117" s="262"/>
      <c r="G117" s="263">
        <v>3</v>
      </c>
      <c r="H117" s="261">
        <v>2</v>
      </c>
      <c r="I117" s="261"/>
      <c r="J117" s="261"/>
      <c r="L117" s="382"/>
      <c r="M117" s="380"/>
      <c r="N117" s="381"/>
      <c r="O117" s="379">
        <v>6</v>
      </c>
      <c r="P117" s="379">
        <v>2</v>
      </c>
      <c r="Q117" s="382"/>
      <c r="R117" s="383"/>
    </row>
    <row r="118" spans="1:18" ht="17.45" customHeight="1" x14ac:dyDescent="0.25">
      <c r="D118" s="300" t="s">
        <v>514</v>
      </c>
      <c r="E118" s="261"/>
      <c r="F118" s="262">
        <v>2</v>
      </c>
      <c r="G118" s="263">
        <v>3</v>
      </c>
      <c r="H118" s="261">
        <v>3</v>
      </c>
      <c r="I118" s="261">
        <v>3</v>
      </c>
      <c r="J118" s="261"/>
      <c r="L118" s="382"/>
      <c r="M118" s="387">
        <v>4</v>
      </c>
      <c r="N118" s="381"/>
      <c r="O118" s="379">
        <v>4</v>
      </c>
      <c r="P118" s="379">
        <v>6</v>
      </c>
      <c r="Q118" s="379">
        <v>8</v>
      </c>
      <c r="R118" s="383"/>
    </row>
    <row r="119" spans="1:18" ht="17.45" customHeight="1" x14ac:dyDescent="0.25">
      <c r="A119" s="311"/>
      <c r="C119" s="248" t="s">
        <v>515</v>
      </c>
      <c r="E119" s="261"/>
      <c r="F119" s="262"/>
      <c r="G119" s="263"/>
      <c r="H119" s="261"/>
      <c r="I119" s="261"/>
      <c r="J119" s="261"/>
      <c r="L119" s="386"/>
      <c r="M119" s="386"/>
      <c r="N119" s="386"/>
      <c r="O119" s="386"/>
      <c r="P119" s="386"/>
      <c r="Q119" s="386"/>
      <c r="R119" s="386"/>
    </row>
    <row r="120" spans="1:18" ht="26.25" x14ac:dyDescent="0.25">
      <c r="A120" s="311"/>
      <c r="C120" s="248"/>
      <c r="D120" s="300" t="s">
        <v>516</v>
      </c>
      <c r="E120" s="261"/>
      <c r="F120" s="262">
        <v>2</v>
      </c>
      <c r="G120" s="263">
        <v>3</v>
      </c>
      <c r="H120" s="261">
        <v>3</v>
      </c>
      <c r="I120" s="261"/>
      <c r="J120" s="261"/>
      <c r="L120" s="382"/>
      <c r="M120" s="387">
        <v>5</v>
      </c>
      <c r="N120" s="381"/>
      <c r="O120" s="379">
        <v>12</v>
      </c>
      <c r="P120" s="379">
        <v>12</v>
      </c>
      <c r="Q120" s="382"/>
      <c r="R120" s="383"/>
    </row>
    <row r="121" spans="1:18" ht="27" customHeight="1" x14ac:dyDescent="0.25">
      <c r="A121" s="311"/>
      <c r="C121" s="248"/>
      <c r="D121" s="300" t="s">
        <v>517</v>
      </c>
      <c r="E121" s="261"/>
      <c r="F121" s="262"/>
      <c r="G121" s="263">
        <v>3</v>
      </c>
      <c r="H121" s="261">
        <v>3</v>
      </c>
      <c r="I121" s="261"/>
      <c r="J121" s="261"/>
      <c r="L121" s="382"/>
      <c r="M121" s="380"/>
      <c r="N121" s="381"/>
      <c r="O121" s="379">
        <v>8</v>
      </c>
      <c r="P121" s="379">
        <v>4</v>
      </c>
      <c r="Q121" s="382"/>
      <c r="R121" s="383"/>
    </row>
    <row r="122" spans="1:18" ht="28.5" customHeight="1" x14ac:dyDescent="0.25">
      <c r="A122" s="311"/>
      <c r="C122" s="248"/>
      <c r="D122" s="300" t="s">
        <v>518</v>
      </c>
      <c r="E122" s="261"/>
      <c r="F122" s="262"/>
      <c r="G122" s="263">
        <v>3</v>
      </c>
      <c r="H122" s="261">
        <v>3</v>
      </c>
      <c r="I122" s="261"/>
      <c r="J122" s="261"/>
      <c r="L122" s="267"/>
      <c r="M122" s="265"/>
      <c r="N122" s="266"/>
      <c r="O122" s="264">
        <v>8</v>
      </c>
      <c r="P122" s="264">
        <v>3</v>
      </c>
      <c r="Q122" s="267"/>
      <c r="R122" s="268"/>
    </row>
    <row r="123" spans="1:18" ht="17.45" customHeight="1" x14ac:dyDescent="0.25">
      <c r="B123" s="244" t="s">
        <v>132</v>
      </c>
      <c r="C123" s="245"/>
      <c r="D123" s="246"/>
      <c r="E123" s="249" t="s">
        <v>106</v>
      </c>
      <c r="F123" s="250" t="s">
        <v>107</v>
      </c>
      <c r="G123" s="251" t="s">
        <v>411</v>
      </c>
      <c r="H123" s="252" t="s">
        <v>412</v>
      </c>
      <c r="I123" s="253" t="s">
        <v>413</v>
      </c>
      <c r="J123" s="254" t="s">
        <v>414</v>
      </c>
      <c r="L123" s="249" t="s">
        <v>106</v>
      </c>
      <c r="M123" s="250" t="s">
        <v>107</v>
      </c>
      <c r="N123" s="255" t="s">
        <v>219</v>
      </c>
      <c r="O123" s="256" t="s">
        <v>411</v>
      </c>
      <c r="P123" s="281" t="s">
        <v>412</v>
      </c>
      <c r="Q123" s="257" t="s">
        <v>413</v>
      </c>
      <c r="R123" s="258" t="s">
        <v>414</v>
      </c>
    </row>
    <row r="124" spans="1:18" ht="17.45" customHeight="1" x14ac:dyDescent="0.25">
      <c r="C124" s="248"/>
      <c r="D124" s="300" t="s">
        <v>519</v>
      </c>
      <c r="E124" s="261"/>
      <c r="F124" s="262">
        <v>2</v>
      </c>
      <c r="G124" s="263"/>
      <c r="H124" s="261"/>
      <c r="I124" s="261">
        <v>3</v>
      </c>
      <c r="J124" s="261"/>
      <c r="L124" s="382"/>
      <c r="M124" s="387">
        <v>4</v>
      </c>
      <c r="N124" s="381"/>
      <c r="O124" s="382"/>
      <c r="P124" s="382"/>
      <c r="Q124" s="379">
        <v>8</v>
      </c>
      <c r="R124" s="383"/>
    </row>
    <row r="125" spans="1:18" ht="17.45" customHeight="1" x14ac:dyDescent="0.25">
      <c r="C125" s="248"/>
      <c r="D125" s="306" t="s">
        <v>520</v>
      </c>
      <c r="E125" s="261"/>
      <c r="F125" s="262">
        <v>2</v>
      </c>
      <c r="G125" s="263"/>
      <c r="H125" s="261"/>
      <c r="I125" s="261">
        <v>3</v>
      </c>
      <c r="J125" s="261"/>
      <c r="L125" s="382"/>
      <c r="M125" s="387">
        <v>4</v>
      </c>
      <c r="N125" s="381"/>
      <c r="O125" s="382"/>
      <c r="P125" s="382"/>
      <c r="Q125" s="379">
        <v>4</v>
      </c>
      <c r="R125" s="383"/>
    </row>
    <row r="126" spans="1:18" ht="16.5" customHeight="1" x14ac:dyDescent="0.25">
      <c r="C126" s="248"/>
      <c r="D126" s="300" t="s">
        <v>521</v>
      </c>
      <c r="E126" s="261"/>
      <c r="F126" s="262"/>
      <c r="G126" s="263"/>
      <c r="H126" s="261"/>
      <c r="I126" s="261">
        <v>3</v>
      </c>
      <c r="J126" s="261"/>
      <c r="L126" s="382"/>
      <c r="M126" s="380"/>
      <c r="N126" s="381"/>
      <c r="O126" s="382"/>
      <c r="P126" s="382"/>
      <c r="Q126" s="379">
        <v>8</v>
      </c>
      <c r="R126" s="383"/>
    </row>
    <row r="127" spans="1:18" ht="27" customHeight="1" x14ac:dyDescent="0.25">
      <c r="C127" s="248"/>
      <c r="D127" s="306" t="s">
        <v>522</v>
      </c>
      <c r="E127" s="261"/>
      <c r="F127" s="262"/>
      <c r="G127" s="263"/>
      <c r="H127" s="261"/>
      <c r="I127" s="261">
        <v>3</v>
      </c>
      <c r="J127" s="261"/>
      <c r="L127" s="382"/>
      <c r="M127" s="380"/>
      <c r="N127" s="381"/>
      <c r="O127" s="382"/>
      <c r="P127" s="382"/>
      <c r="Q127" s="379">
        <v>8</v>
      </c>
      <c r="R127" s="383"/>
    </row>
    <row r="128" spans="1:18" ht="17.45" customHeight="1" x14ac:dyDescent="0.25">
      <c r="C128" s="248"/>
      <c r="D128" s="300" t="s">
        <v>523</v>
      </c>
      <c r="E128" s="261"/>
      <c r="F128" s="262">
        <v>3</v>
      </c>
      <c r="G128" s="263"/>
      <c r="H128" s="261"/>
      <c r="I128" s="261"/>
      <c r="J128" s="261"/>
      <c r="L128" s="382"/>
      <c r="M128" s="403">
        <v>6</v>
      </c>
      <c r="N128" s="381"/>
      <c r="O128" s="382"/>
      <c r="P128" s="382"/>
      <c r="Q128" s="382"/>
      <c r="R128" s="383"/>
    </row>
    <row r="129" spans="2:18" ht="17.45" customHeight="1" x14ac:dyDescent="0.25">
      <c r="B129" s="244" t="s">
        <v>133</v>
      </c>
      <c r="C129" s="245"/>
      <c r="D129" s="246"/>
      <c r="E129" s="249" t="s">
        <v>106</v>
      </c>
      <c r="F129" s="250" t="s">
        <v>107</v>
      </c>
      <c r="G129" s="251" t="s">
        <v>411</v>
      </c>
      <c r="H129" s="252" t="s">
        <v>412</v>
      </c>
      <c r="I129" s="253" t="s">
        <v>413</v>
      </c>
      <c r="J129" s="254" t="s">
        <v>414</v>
      </c>
      <c r="L129" s="249" t="s">
        <v>106</v>
      </c>
      <c r="M129" s="250" t="s">
        <v>107</v>
      </c>
      <c r="N129" s="255" t="s">
        <v>219</v>
      </c>
      <c r="O129" s="256" t="s">
        <v>411</v>
      </c>
      <c r="P129" s="281" t="s">
        <v>412</v>
      </c>
      <c r="Q129" s="257" t="s">
        <v>413</v>
      </c>
      <c r="R129" s="258" t="s">
        <v>414</v>
      </c>
    </row>
    <row r="130" spans="2:18" ht="17.45" customHeight="1" x14ac:dyDescent="0.25">
      <c r="C130" s="248" t="s">
        <v>524</v>
      </c>
      <c r="E130" s="274"/>
      <c r="F130" s="282"/>
      <c r="G130" s="282"/>
      <c r="H130" s="282"/>
      <c r="I130" s="282"/>
      <c r="J130" s="283"/>
      <c r="L130" s="247"/>
      <c r="M130" s="247"/>
      <c r="N130" s="247"/>
      <c r="O130" s="271"/>
      <c r="P130" s="271"/>
      <c r="Q130" s="271"/>
      <c r="R130" s="247"/>
    </row>
    <row r="131" spans="2:18" ht="17.45" customHeight="1" x14ac:dyDescent="0.25">
      <c r="C131" s="248"/>
      <c r="D131" s="291" t="s">
        <v>525</v>
      </c>
      <c r="E131" s="261"/>
      <c r="F131" s="262">
        <v>2</v>
      </c>
      <c r="G131" s="263"/>
      <c r="H131" s="261"/>
      <c r="I131" s="261"/>
      <c r="J131" s="261">
        <v>3</v>
      </c>
      <c r="L131" s="382"/>
      <c r="M131" s="387">
        <v>4</v>
      </c>
      <c r="N131" s="381"/>
      <c r="O131" s="382"/>
      <c r="P131" s="382"/>
      <c r="Q131" s="382"/>
      <c r="R131" s="397">
        <v>3</v>
      </c>
    </row>
    <row r="132" spans="2:18" ht="17.45" customHeight="1" x14ac:dyDescent="0.25">
      <c r="C132" s="248"/>
      <c r="D132" s="291" t="s">
        <v>526</v>
      </c>
      <c r="E132" s="261"/>
      <c r="F132" s="262">
        <v>2</v>
      </c>
      <c r="G132" s="263"/>
      <c r="H132" s="261"/>
      <c r="I132" s="261"/>
      <c r="J132" s="261">
        <v>3</v>
      </c>
      <c r="L132" s="382"/>
      <c r="M132" s="387">
        <v>4</v>
      </c>
      <c r="N132" s="381"/>
      <c r="O132" s="382"/>
      <c r="P132" s="382"/>
      <c r="Q132" s="382"/>
      <c r="R132" s="397">
        <v>3</v>
      </c>
    </row>
    <row r="133" spans="2:18" ht="17.45" customHeight="1" x14ac:dyDescent="0.25">
      <c r="C133" s="248"/>
      <c r="D133" s="291" t="s">
        <v>527</v>
      </c>
      <c r="E133" s="261"/>
      <c r="F133" s="262"/>
      <c r="G133" s="263"/>
      <c r="H133" s="261"/>
      <c r="I133" s="261"/>
      <c r="J133" s="261">
        <v>2</v>
      </c>
      <c r="L133" s="382"/>
      <c r="M133" s="380"/>
      <c r="N133" s="381"/>
      <c r="O133" s="382"/>
      <c r="P133" s="382"/>
      <c r="Q133" s="382"/>
      <c r="R133" s="397">
        <v>3</v>
      </c>
    </row>
    <row r="134" spans="2:18" ht="17.45" customHeight="1" x14ac:dyDescent="0.25">
      <c r="C134" s="248" t="s">
        <v>528</v>
      </c>
      <c r="E134" s="261"/>
      <c r="F134" s="262"/>
      <c r="G134" s="263"/>
      <c r="H134" s="261"/>
      <c r="I134" s="261"/>
      <c r="J134" s="261"/>
      <c r="L134" s="386"/>
      <c r="M134" s="386"/>
      <c r="N134" s="386"/>
      <c r="O134" s="386"/>
      <c r="P134" s="386"/>
      <c r="Q134" s="386"/>
      <c r="R134" s="404"/>
    </row>
    <row r="135" spans="2:18" ht="17.45" customHeight="1" x14ac:dyDescent="0.25">
      <c r="C135" s="248"/>
      <c r="D135" s="291" t="s">
        <v>529</v>
      </c>
      <c r="E135" s="261"/>
      <c r="F135" s="262">
        <v>2</v>
      </c>
      <c r="G135" s="263"/>
      <c r="H135" s="261"/>
      <c r="I135" s="261"/>
      <c r="J135" s="261">
        <v>3</v>
      </c>
      <c r="L135" s="382"/>
      <c r="M135" s="387">
        <v>4</v>
      </c>
      <c r="N135" s="381"/>
      <c r="O135" s="382"/>
      <c r="P135" s="382"/>
      <c r="Q135" s="382"/>
      <c r="R135" s="397">
        <v>3</v>
      </c>
    </row>
    <row r="136" spans="2:18" ht="17.45" customHeight="1" x14ac:dyDescent="0.25">
      <c r="C136" s="248"/>
      <c r="D136" s="291" t="s">
        <v>530</v>
      </c>
      <c r="E136" s="261"/>
      <c r="F136" s="262">
        <v>2</v>
      </c>
      <c r="G136" s="263"/>
      <c r="H136" s="261"/>
      <c r="I136" s="261">
        <v>3</v>
      </c>
      <c r="J136" s="261">
        <v>3</v>
      </c>
      <c r="L136" s="382"/>
      <c r="M136" s="387">
        <v>4</v>
      </c>
      <c r="N136" s="381"/>
      <c r="O136" s="382"/>
      <c r="P136" s="382"/>
      <c r="Q136" s="396">
        <v>8</v>
      </c>
      <c r="R136" s="397">
        <v>9</v>
      </c>
    </row>
    <row r="137" spans="2:18" ht="17.45" customHeight="1" x14ac:dyDescent="0.25">
      <c r="C137" s="248" t="s">
        <v>531</v>
      </c>
      <c r="E137" s="261"/>
      <c r="F137" s="262"/>
      <c r="G137" s="263"/>
      <c r="H137" s="261"/>
      <c r="I137" s="261"/>
      <c r="J137" s="261"/>
      <c r="L137" s="386"/>
      <c r="M137" s="386"/>
      <c r="N137" s="386"/>
      <c r="O137" s="386"/>
      <c r="P137" s="386"/>
      <c r="Q137" s="386"/>
      <c r="R137" s="404"/>
    </row>
    <row r="138" spans="2:18" ht="17.45" customHeight="1" x14ac:dyDescent="0.25">
      <c r="C138" s="248"/>
      <c r="D138" s="291" t="s">
        <v>532</v>
      </c>
      <c r="E138" s="261"/>
      <c r="F138" s="262">
        <v>2</v>
      </c>
      <c r="G138" s="263"/>
      <c r="H138" s="261"/>
      <c r="I138" s="261"/>
      <c r="J138" s="261">
        <v>3</v>
      </c>
      <c r="L138" s="382"/>
      <c r="M138" s="387">
        <v>4</v>
      </c>
      <c r="N138" s="381"/>
      <c r="O138" s="382"/>
      <c r="P138" s="382"/>
      <c r="Q138" s="382"/>
      <c r="R138" s="397">
        <v>3</v>
      </c>
    </row>
    <row r="139" spans="2:18" ht="17.45" customHeight="1" x14ac:dyDescent="0.25">
      <c r="C139" s="248"/>
      <c r="D139" s="291" t="s">
        <v>533</v>
      </c>
      <c r="E139" s="261"/>
      <c r="F139" s="262">
        <v>2</v>
      </c>
      <c r="G139" s="263"/>
      <c r="H139" s="261"/>
      <c r="I139" s="261"/>
      <c r="J139" s="261">
        <v>3</v>
      </c>
      <c r="L139" s="382"/>
      <c r="M139" s="387">
        <v>4</v>
      </c>
      <c r="N139" s="381"/>
      <c r="O139" s="382"/>
      <c r="P139" s="382"/>
      <c r="Q139" s="382"/>
      <c r="R139" s="397">
        <v>9</v>
      </c>
    </row>
    <row r="140" spans="2:18" ht="17.45" customHeight="1" x14ac:dyDescent="0.25">
      <c r="C140" s="248"/>
      <c r="D140" s="300" t="s">
        <v>534</v>
      </c>
      <c r="E140" s="261"/>
      <c r="F140" s="262">
        <v>2</v>
      </c>
      <c r="G140" s="263"/>
      <c r="H140" s="261"/>
      <c r="I140" s="261"/>
      <c r="J140" s="261">
        <v>3</v>
      </c>
      <c r="L140" s="382"/>
      <c r="M140" s="387">
        <v>4</v>
      </c>
      <c r="N140" s="381"/>
      <c r="O140" s="382"/>
      <c r="P140" s="382"/>
      <c r="Q140" s="382"/>
      <c r="R140" s="397">
        <v>12</v>
      </c>
    </row>
    <row r="141" spans="2:18" ht="17.45" customHeight="1" x14ac:dyDescent="0.25">
      <c r="D141" s="291" t="s">
        <v>535</v>
      </c>
      <c r="E141" s="261"/>
      <c r="F141" s="262"/>
      <c r="G141" s="263"/>
      <c r="H141" s="261"/>
      <c r="I141" s="261"/>
      <c r="J141" s="261">
        <v>2</v>
      </c>
      <c r="L141" s="382"/>
      <c r="M141" s="380"/>
      <c r="N141" s="381"/>
      <c r="O141" s="382"/>
      <c r="P141" s="382"/>
      <c r="Q141" s="382"/>
      <c r="R141" s="397">
        <v>6</v>
      </c>
    </row>
    <row r="142" spans="2:18" ht="17.45" customHeight="1" x14ac:dyDescent="0.25">
      <c r="D142" s="300" t="s">
        <v>536</v>
      </c>
      <c r="E142" s="261"/>
      <c r="F142" s="262"/>
      <c r="G142" s="263"/>
      <c r="H142" s="261"/>
      <c r="I142" s="261"/>
      <c r="J142" s="261">
        <v>2</v>
      </c>
      <c r="L142" s="382"/>
      <c r="M142" s="380"/>
      <c r="N142" s="381"/>
      <c r="O142" s="382"/>
      <c r="P142" s="382"/>
      <c r="Q142" s="382"/>
      <c r="R142" s="397">
        <v>6</v>
      </c>
    </row>
    <row r="143" spans="2:18" ht="17.45" customHeight="1" x14ac:dyDescent="0.25">
      <c r="B143" s="247"/>
      <c r="C143" s="248" t="s">
        <v>537</v>
      </c>
      <c r="E143" s="261"/>
      <c r="F143" s="262"/>
      <c r="G143" s="263"/>
      <c r="H143" s="261"/>
      <c r="I143" s="261"/>
      <c r="J143" s="261"/>
      <c r="L143" s="386"/>
      <c r="M143" s="386"/>
      <c r="N143" s="386"/>
      <c r="O143" s="386"/>
      <c r="P143" s="386"/>
      <c r="Q143" s="386"/>
      <c r="R143" s="386"/>
    </row>
    <row r="144" spans="2:18" ht="17.45" customHeight="1" x14ac:dyDescent="0.25">
      <c r="B144" s="247"/>
      <c r="C144" s="248"/>
      <c r="D144" s="291" t="s">
        <v>538</v>
      </c>
      <c r="E144" s="261"/>
      <c r="F144" s="262">
        <v>2</v>
      </c>
      <c r="G144" s="263"/>
      <c r="H144" s="261"/>
      <c r="I144" s="261">
        <v>3</v>
      </c>
      <c r="J144" s="261"/>
      <c r="L144" s="382"/>
      <c r="M144" s="387">
        <v>4</v>
      </c>
      <c r="N144" s="381"/>
      <c r="O144" s="382"/>
      <c r="P144" s="382"/>
      <c r="Q144" s="379">
        <v>8</v>
      </c>
      <c r="R144" s="383"/>
    </row>
    <row r="145" spans="1:18" ht="19.5" customHeight="1" x14ac:dyDescent="0.25">
      <c r="B145" s="247"/>
      <c r="C145" s="248"/>
      <c r="D145" s="291" t="s">
        <v>539</v>
      </c>
      <c r="E145" s="261"/>
      <c r="F145" s="262"/>
      <c r="G145" s="263"/>
      <c r="H145" s="261"/>
      <c r="I145" s="261">
        <v>3</v>
      </c>
      <c r="J145" s="261"/>
      <c r="L145" s="382"/>
      <c r="M145" s="380"/>
      <c r="N145" s="381"/>
      <c r="O145" s="382"/>
      <c r="P145" s="382"/>
      <c r="Q145" s="379">
        <v>4</v>
      </c>
      <c r="R145" s="383"/>
    </row>
    <row r="146" spans="1:18" ht="17.45" customHeight="1" x14ac:dyDescent="0.25">
      <c r="B146" s="247"/>
      <c r="C146" s="248"/>
      <c r="D146" s="301"/>
      <c r="E146" s="279"/>
      <c r="F146" s="279"/>
      <c r="G146" s="279"/>
      <c r="H146" s="279"/>
      <c r="I146" s="279"/>
      <c r="J146" s="279"/>
      <c r="L146" s="394">
        <f t="shared" ref="L146:R146" si="2">SUM(L99:L145)</f>
        <v>0</v>
      </c>
      <c r="M146" s="392">
        <f t="shared" si="2"/>
        <v>96</v>
      </c>
      <c r="N146" s="393">
        <f t="shared" si="2"/>
        <v>30</v>
      </c>
      <c r="O146" s="394">
        <f t="shared" si="2"/>
        <v>54</v>
      </c>
      <c r="P146" s="394">
        <f t="shared" si="2"/>
        <v>59</v>
      </c>
      <c r="Q146" s="394">
        <f t="shared" si="2"/>
        <v>60</v>
      </c>
      <c r="R146" s="395">
        <f t="shared" si="2"/>
        <v>57</v>
      </c>
    </row>
    <row r="147" spans="1:18" ht="17.45" customHeight="1" x14ac:dyDescent="0.25">
      <c r="A147" s="241" t="s">
        <v>540</v>
      </c>
      <c r="B147" s="242"/>
      <c r="C147" s="243"/>
      <c r="D147" s="242"/>
      <c r="E147" s="298"/>
      <c r="F147" s="298"/>
      <c r="G147" s="298"/>
      <c r="H147" s="298"/>
      <c r="I147" s="298"/>
      <c r="J147" s="298"/>
    </row>
    <row r="148" spans="1:18" ht="17.45" customHeight="1" x14ac:dyDescent="0.25">
      <c r="B148" s="244" t="s">
        <v>541</v>
      </c>
      <c r="C148" s="245"/>
      <c r="D148" s="246"/>
      <c r="E148" s="249" t="s">
        <v>106</v>
      </c>
      <c r="F148" s="250" t="s">
        <v>107</v>
      </c>
      <c r="G148" s="251" t="s">
        <v>411</v>
      </c>
      <c r="H148" s="252" t="s">
        <v>412</v>
      </c>
      <c r="I148" s="253" t="s">
        <v>413</v>
      </c>
      <c r="J148" s="254" t="s">
        <v>414</v>
      </c>
      <c r="L148" s="249" t="s">
        <v>106</v>
      </c>
      <c r="M148" s="250" t="s">
        <v>107</v>
      </c>
      <c r="N148" s="255" t="s">
        <v>219</v>
      </c>
      <c r="O148" s="256" t="s">
        <v>411</v>
      </c>
      <c r="P148" s="281" t="s">
        <v>412</v>
      </c>
      <c r="Q148" s="257" t="s">
        <v>413</v>
      </c>
      <c r="R148" s="258" t="s">
        <v>414</v>
      </c>
    </row>
    <row r="149" spans="1:18" ht="17.45" customHeight="1" x14ac:dyDescent="0.25">
      <c r="C149" s="248" t="s">
        <v>542</v>
      </c>
      <c r="E149" s="307" t="s">
        <v>106</v>
      </c>
      <c r="F149" s="308" t="s">
        <v>107</v>
      </c>
      <c r="G149" s="309" t="s">
        <v>411</v>
      </c>
      <c r="H149" s="307" t="s">
        <v>412</v>
      </c>
      <c r="I149" s="307" t="s">
        <v>413</v>
      </c>
      <c r="J149" s="307" t="s">
        <v>414</v>
      </c>
      <c r="L149" s="247"/>
      <c r="M149" s="247"/>
      <c r="N149" s="247"/>
      <c r="O149" s="271"/>
      <c r="P149" s="271"/>
      <c r="Q149" s="271"/>
      <c r="R149" s="247"/>
    </row>
    <row r="150" spans="1:18" ht="39" x14ac:dyDescent="0.25">
      <c r="C150" s="248"/>
      <c r="D150" s="300" t="s">
        <v>543</v>
      </c>
      <c r="E150" s="261">
        <v>2</v>
      </c>
      <c r="F150" s="262"/>
      <c r="G150" s="263">
        <v>3</v>
      </c>
      <c r="H150" s="261">
        <v>3</v>
      </c>
      <c r="I150" s="261"/>
      <c r="J150" s="261"/>
      <c r="L150" s="379">
        <v>3</v>
      </c>
      <c r="M150" s="380"/>
      <c r="N150" s="381"/>
      <c r="O150" s="379">
        <v>15</v>
      </c>
      <c r="P150" s="379">
        <v>15</v>
      </c>
      <c r="Q150" s="382"/>
      <c r="R150" s="383"/>
    </row>
    <row r="151" spans="1:18" ht="39" x14ac:dyDescent="0.25">
      <c r="C151" s="248"/>
      <c r="D151" s="300" t="s">
        <v>544</v>
      </c>
      <c r="E151" s="261">
        <v>2</v>
      </c>
      <c r="F151" s="262"/>
      <c r="G151" s="263">
        <v>3</v>
      </c>
      <c r="H151" s="261">
        <v>3</v>
      </c>
      <c r="I151" s="261"/>
      <c r="J151" s="261"/>
      <c r="L151" s="379">
        <v>3</v>
      </c>
      <c r="M151" s="380"/>
      <c r="N151" s="381"/>
      <c r="O151" s="379">
        <v>4</v>
      </c>
      <c r="P151" s="379">
        <v>6</v>
      </c>
      <c r="Q151" s="382"/>
      <c r="R151" s="383"/>
    </row>
    <row r="152" spans="1:18" x14ac:dyDescent="0.25">
      <c r="C152" s="248"/>
      <c r="D152" s="300" t="s">
        <v>545</v>
      </c>
      <c r="E152" s="261"/>
      <c r="F152" s="262"/>
      <c r="G152" s="263">
        <v>3</v>
      </c>
      <c r="H152" s="261"/>
      <c r="I152" s="261"/>
      <c r="J152" s="261"/>
      <c r="L152" s="382"/>
      <c r="M152" s="380"/>
      <c r="N152" s="381"/>
      <c r="O152" s="396">
        <v>3</v>
      </c>
      <c r="P152" s="382"/>
      <c r="Q152" s="382"/>
      <c r="R152" s="383"/>
    </row>
    <row r="153" spans="1:18" ht="17.45" customHeight="1" x14ac:dyDescent="0.25">
      <c r="C153" s="248" t="s">
        <v>546</v>
      </c>
      <c r="E153" s="261"/>
      <c r="F153" s="262"/>
      <c r="G153" s="263"/>
      <c r="H153" s="261"/>
      <c r="I153" s="261"/>
      <c r="J153" s="261"/>
      <c r="L153" s="386"/>
      <c r="M153" s="386"/>
      <c r="N153" s="386"/>
      <c r="O153" s="386"/>
      <c r="P153" s="386"/>
      <c r="Q153" s="386"/>
      <c r="R153" s="386"/>
    </row>
    <row r="154" spans="1:18" ht="17.45" customHeight="1" x14ac:dyDescent="0.25">
      <c r="C154" s="248"/>
      <c r="D154" s="300" t="s">
        <v>547</v>
      </c>
      <c r="E154" s="261"/>
      <c r="F154" s="262">
        <v>2</v>
      </c>
      <c r="G154" s="263">
        <v>3</v>
      </c>
      <c r="H154" s="261">
        <v>3</v>
      </c>
      <c r="I154" s="261">
        <v>3</v>
      </c>
      <c r="J154" s="261">
        <v>3</v>
      </c>
      <c r="L154" s="382"/>
      <c r="M154" s="387">
        <v>4</v>
      </c>
      <c r="N154" s="384">
        <v>6</v>
      </c>
      <c r="O154" s="382"/>
      <c r="P154" s="382"/>
      <c r="Q154" s="382"/>
      <c r="R154" s="383"/>
    </row>
    <row r="155" spans="1:18" ht="17.45" customHeight="1" x14ac:dyDescent="0.25">
      <c r="B155" s="247"/>
      <c r="C155" s="248"/>
      <c r="D155" s="300" t="s">
        <v>548</v>
      </c>
      <c r="E155" s="261"/>
      <c r="F155" s="262">
        <v>2</v>
      </c>
      <c r="G155" s="263"/>
      <c r="H155" s="261"/>
      <c r="I155" s="261">
        <v>3</v>
      </c>
      <c r="J155" s="261"/>
      <c r="L155" s="382"/>
      <c r="M155" s="387">
        <v>4</v>
      </c>
      <c r="N155" s="381"/>
      <c r="O155" s="382"/>
      <c r="P155" s="382"/>
      <c r="Q155" s="379">
        <v>8</v>
      </c>
      <c r="R155" s="405"/>
    </row>
    <row r="156" spans="1:18" ht="17.45" customHeight="1" x14ac:dyDescent="0.25">
      <c r="B156" s="247"/>
      <c r="C156" s="248"/>
      <c r="D156" s="300" t="s">
        <v>549</v>
      </c>
      <c r="E156" s="261"/>
      <c r="F156" s="262">
        <v>2</v>
      </c>
      <c r="G156" s="263"/>
      <c r="H156" s="261"/>
      <c r="I156" s="261">
        <v>3</v>
      </c>
      <c r="J156" s="261"/>
      <c r="L156" s="382"/>
      <c r="M156" s="387">
        <v>3</v>
      </c>
      <c r="N156" s="381"/>
      <c r="O156" s="382"/>
      <c r="P156" s="382"/>
      <c r="Q156" s="379">
        <v>4</v>
      </c>
      <c r="R156" s="383"/>
    </row>
    <row r="157" spans="1:18" ht="17.45" customHeight="1" x14ac:dyDescent="0.25">
      <c r="B157" s="247"/>
      <c r="C157" s="248"/>
      <c r="D157" s="300" t="s">
        <v>550</v>
      </c>
      <c r="E157" s="261"/>
      <c r="F157" s="262"/>
      <c r="G157" s="263">
        <v>2</v>
      </c>
      <c r="H157" s="261"/>
      <c r="I157" s="261"/>
      <c r="J157" s="261"/>
      <c r="L157" s="382"/>
      <c r="M157" s="400"/>
      <c r="N157" s="381"/>
      <c r="O157" s="396">
        <v>3</v>
      </c>
      <c r="P157" s="382"/>
      <c r="Q157" s="382"/>
      <c r="R157" s="383"/>
    </row>
    <row r="158" spans="1:18" ht="17.45" customHeight="1" x14ac:dyDescent="0.25">
      <c r="B158" s="244" t="s">
        <v>135</v>
      </c>
      <c r="C158" s="245"/>
      <c r="D158" s="246"/>
      <c r="E158" s="249" t="s">
        <v>106</v>
      </c>
      <c r="F158" s="250" t="s">
        <v>107</v>
      </c>
      <c r="G158" s="251" t="s">
        <v>411</v>
      </c>
      <c r="H158" s="252" t="s">
        <v>412</v>
      </c>
      <c r="I158" s="253" t="s">
        <v>413</v>
      </c>
      <c r="J158" s="254" t="s">
        <v>414</v>
      </c>
      <c r="L158" s="249" t="s">
        <v>106</v>
      </c>
      <c r="M158" s="250" t="s">
        <v>107</v>
      </c>
      <c r="N158" s="255" t="s">
        <v>219</v>
      </c>
      <c r="O158" s="256" t="s">
        <v>411</v>
      </c>
      <c r="P158" s="281" t="s">
        <v>412</v>
      </c>
      <c r="Q158" s="257" t="s">
        <v>413</v>
      </c>
      <c r="R158" s="258" t="s">
        <v>414</v>
      </c>
    </row>
    <row r="159" spans="1:18" ht="17.45" customHeight="1" x14ac:dyDescent="0.25">
      <c r="C159" s="248" t="s">
        <v>551</v>
      </c>
      <c r="E159" s="274"/>
      <c r="F159" s="282"/>
      <c r="G159" s="282"/>
      <c r="H159" s="282"/>
      <c r="I159" s="282"/>
      <c r="J159" s="283"/>
      <c r="L159" s="247"/>
      <c r="M159" s="247"/>
      <c r="N159" s="247"/>
      <c r="O159" s="271"/>
      <c r="P159" s="271"/>
      <c r="Q159" s="271"/>
      <c r="R159" s="247"/>
    </row>
    <row r="160" spans="1:18" ht="17.45" customHeight="1" x14ac:dyDescent="0.25">
      <c r="C160" s="248"/>
      <c r="D160" s="300" t="s">
        <v>552</v>
      </c>
      <c r="E160" s="261">
        <v>2</v>
      </c>
      <c r="F160" s="262"/>
      <c r="G160" s="263">
        <v>3</v>
      </c>
      <c r="H160" s="261">
        <v>3</v>
      </c>
      <c r="I160" s="261">
        <v>3</v>
      </c>
      <c r="J160" s="261">
        <v>3</v>
      </c>
      <c r="L160" s="379">
        <v>3</v>
      </c>
      <c r="M160" s="380"/>
      <c r="N160" s="384">
        <v>5</v>
      </c>
      <c r="O160" s="382"/>
      <c r="P160" s="382"/>
      <c r="Q160" s="382"/>
      <c r="R160" s="383"/>
    </row>
    <row r="161" spans="2:18" ht="17.45" customHeight="1" x14ac:dyDescent="0.25">
      <c r="C161" s="248" t="s">
        <v>553</v>
      </c>
      <c r="E161" s="261"/>
      <c r="F161" s="262"/>
      <c r="G161" s="263"/>
      <c r="H161" s="261"/>
      <c r="I161" s="261"/>
      <c r="J161" s="261"/>
      <c r="L161" s="386"/>
      <c r="M161" s="386"/>
      <c r="N161" s="386"/>
      <c r="O161" s="386"/>
      <c r="P161" s="386"/>
      <c r="Q161" s="386"/>
      <c r="R161" s="386"/>
    </row>
    <row r="162" spans="2:18" ht="38.25" x14ac:dyDescent="0.25">
      <c r="C162" s="312"/>
      <c r="D162" s="260" t="s">
        <v>554</v>
      </c>
      <c r="E162" s="261">
        <v>2</v>
      </c>
      <c r="F162" s="262"/>
      <c r="G162" s="263">
        <v>3</v>
      </c>
      <c r="H162" s="261">
        <v>3</v>
      </c>
      <c r="I162" s="261">
        <v>3</v>
      </c>
      <c r="J162" s="261"/>
      <c r="L162" s="379">
        <v>4</v>
      </c>
      <c r="M162" s="380"/>
      <c r="N162" s="381"/>
      <c r="O162" s="379">
        <v>6</v>
      </c>
      <c r="P162" s="398">
        <v>6</v>
      </c>
      <c r="Q162" s="379">
        <v>8</v>
      </c>
      <c r="R162" s="383"/>
    </row>
    <row r="163" spans="2:18" ht="17.45" customHeight="1" x14ac:dyDescent="0.25">
      <c r="C163" s="248" t="s">
        <v>555</v>
      </c>
      <c r="E163" s="261"/>
      <c r="F163" s="262"/>
      <c r="G163" s="263"/>
      <c r="H163" s="261"/>
      <c r="I163" s="261"/>
      <c r="J163" s="261"/>
      <c r="L163" s="386"/>
      <c r="M163" s="386"/>
      <c r="N163" s="386"/>
      <c r="O163" s="386"/>
      <c r="P163" s="386"/>
      <c r="Q163" s="386"/>
      <c r="R163" s="386"/>
    </row>
    <row r="164" spans="2:18" ht="38.25" x14ac:dyDescent="0.25">
      <c r="C164" s="248"/>
      <c r="D164" s="260" t="s">
        <v>556</v>
      </c>
      <c r="E164" s="261">
        <v>2</v>
      </c>
      <c r="F164" s="262"/>
      <c r="G164" s="263">
        <v>3</v>
      </c>
      <c r="H164" s="261">
        <v>3</v>
      </c>
      <c r="I164" s="261">
        <v>3</v>
      </c>
      <c r="J164" s="261"/>
      <c r="L164" s="379">
        <v>4</v>
      </c>
      <c r="M164" s="387"/>
      <c r="N164" s="381"/>
      <c r="O164" s="379">
        <v>6</v>
      </c>
      <c r="P164" s="379">
        <v>8</v>
      </c>
      <c r="Q164" s="379">
        <v>8</v>
      </c>
      <c r="R164" s="383"/>
    </row>
    <row r="165" spans="2:18" ht="17.45" customHeight="1" x14ac:dyDescent="0.25">
      <c r="C165" s="248"/>
      <c r="D165" s="260" t="s">
        <v>557</v>
      </c>
      <c r="E165" s="261">
        <v>2</v>
      </c>
      <c r="F165" s="262"/>
      <c r="G165" s="263"/>
      <c r="H165" s="261"/>
      <c r="I165" s="261"/>
      <c r="J165" s="261">
        <v>3</v>
      </c>
      <c r="L165" s="379">
        <v>4</v>
      </c>
      <c r="M165" s="387"/>
      <c r="N165" s="381"/>
      <c r="O165" s="382"/>
      <c r="P165" s="382"/>
      <c r="Q165" s="382"/>
      <c r="R165" s="397">
        <v>12</v>
      </c>
    </row>
    <row r="166" spans="2:18" ht="17.45" customHeight="1" x14ac:dyDescent="0.25">
      <c r="B166" s="244" t="s">
        <v>558</v>
      </c>
      <c r="C166" s="245"/>
      <c r="D166" s="246"/>
      <c r="E166" s="249" t="s">
        <v>106</v>
      </c>
      <c r="F166" s="250" t="s">
        <v>107</v>
      </c>
      <c r="G166" s="251" t="s">
        <v>411</v>
      </c>
      <c r="H166" s="252" t="s">
        <v>412</v>
      </c>
      <c r="I166" s="253" t="s">
        <v>413</v>
      </c>
      <c r="J166" s="254" t="s">
        <v>414</v>
      </c>
      <c r="L166" s="249" t="s">
        <v>106</v>
      </c>
      <c r="M166" s="250" t="s">
        <v>107</v>
      </c>
      <c r="N166" s="255" t="s">
        <v>219</v>
      </c>
      <c r="O166" s="256" t="s">
        <v>411</v>
      </c>
      <c r="P166" s="281" t="s">
        <v>412</v>
      </c>
      <c r="Q166" s="257" t="s">
        <v>413</v>
      </c>
      <c r="R166" s="258" t="s">
        <v>414</v>
      </c>
    </row>
    <row r="167" spans="2:18" ht="17.45" customHeight="1" x14ac:dyDescent="0.25">
      <c r="C167" s="248" t="s">
        <v>559</v>
      </c>
      <c r="E167" s="274"/>
      <c r="F167" s="282"/>
      <c r="G167" s="282"/>
      <c r="H167" s="282"/>
      <c r="I167" s="282"/>
      <c r="J167" s="283"/>
      <c r="L167" s="284"/>
      <c r="M167" s="284"/>
      <c r="N167" s="284"/>
      <c r="O167" s="271"/>
      <c r="P167" s="271"/>
      <c r="Q167" s="271"/>
      <c r="R167" s="284"/>
    </row>
    <row r="168" spans="2:18" ht="26.25" x14ac:dyDescent="0.25">
      <c r="C168" s="248"/>
      <c r="D168" s="300" t="s">
        <v>560</v>
      </c>
      <c r="E168" s="261"/>
      <c r="F168" s="262">
        <v>2</v>
      </c>
      <c r="G168" s="263"/>
      <c r="H168" s="261"/>
      <c r="I168" s="261"/>
      <c r="J168" s="261"/>
      <c r="L168" s="382"/>
      <c r="M168" s="387">
        <v>4</v>
      </c>
      <c r="N168" s="381"/>
      <c r="O168" s="382"/>
      <c r="P168" s="382"/>
      <c r="Q168" s="382"/>
      <c r="R168" s="383"/>
    </row>
    <row r="169" spans="2:18" x14ac:dyDescent="0.25">
      <c r="C169" s="248"/>
      <c r="D169" s="300" t="s">
        <v>561</v>
      </c>
      <c r="E169" s="261"/>
      <c r="F169" s="262">
        <v>2</v>
      </c>
      <c r="G169" s="263">
        <v>3</v>
      </c>
      <c r="H169" s="261"/>
      <c r="I169" s="261"/>
      <c r="J169" s="261"/>
      <c r="L169" s="382"/>
      <c r="M169" s="387">
        <v>4</v>
      </c>
      <c r="N169" s="381"/>
      <c r="O169" s="379">
        <v>4</v>
      </c>
      <c r="P169" s="382"/>
      <c r="Q169" s="382"/>
      <c r="R169" s="383"/>
    </row>
    <row r="170" spans="2:18" ht="26.25" x14ac:dyDescent="0.25">
      <c r="C170" s="248"/>
      <c r="D170" s="300" t="s">
        <v>562</v>
      </c>
      <c r="E170" s="261"/>
      <c r="F170" s="262">
        <v>2</v>
      </c>
      <c r="G170" s="263"/>
      <c r="H170" s="261"/>
      <c r="I170" s="261"/>
      <c r="J170" s="261"/>
      <c r="L170" s="382"/>
      <c r="M170" s="387">
        <v>4</v>
      </c>
      <c r="N170" s="381"/>
      <c r="O170" s="382"/>
      <c r="P170" s="382"/>
      <c r="Q170" s="382"/>
      <c r="R170" s="383"/>
    </row>
    <row r="171" spans="2:18" ht="26.25" x14ac:dyDescent="0.25">
      <c r="C171" s="248"/>
      <c r="D171" s="300" t="s">
        <v>563</v>
      </c>
      <c r="E171" s="261"/>
      <c r="F171" s="262"/>
      <c r="G171" s="263"/>
      <c r="H171" s="261"/>
      <c r="I171" s="261">
        <v>2</v>
      </c>
      <c r="J171" s="261"/>
      <c r="L171" s="382"/>
      <c r="M171" s="380"/>
      <c r="N171" s="381"/>
      <c r="O171" s="382"/>
      <c r="P171" s="382"/>
      <c r="Q171" s="379">
        <v>8</v>
      </c>
      <c r="R171" s="383"/>
    </row>
    <row r="172" spans="2:18" ht="17.45" customHeight="1" x14ac:dyDescent="0.25">
      <c r="C172" s="248"/>
      <c r="D172" s="291" t="s">
        <v>564</v>
      </c>
      <c r="E172" s="261"/>
      <c r="F172" s="262"/>
      <c r="G172" s="263"/>
      <c r="H172" s="261"/>
      <c r="I172" s="261">
        <v>2</v>
      </c>
      <c r="J172" s="261"/>
      <c r="L172" s="382"/>
      <c r="M172" s="380"/>
      <c r="N172" s="381"/>
      <c r="O172" s="382"/>
      <c r="P172" s="382"/>
      <c r="Q172" s="379">
        <v>8</v>
      </c>
      <c r="R172" s="383"/>
    </row>
    <row r="173" spans="2:18" ht="39" x14ac:dyDescent="0.25">
      <c r="C173" s="248"/>
      <c r="D173" s="300" t="s">
        <v>565</v>
      </c>
      <c r="E173" s="261"/>
      <c r="F173" s="262">
        <v>2</v>
      </c>
      <c r="G173" s="263"/>
      <c r="H173" s="261"/>
      <c r="I173" s="261"/>
      <c r="J173" s="261"/>
      <c r="L173" s="382"/>
      <c r="M173" s="387">
        <v>5</v>
      </c>
      <c r="N173" s="381"/>
      <c r="O173" s="382"/>
      <c r="P173" s="382"/>
      <c r="Q173" s="382"/>
      <c r="R173" s="383"/>
    </row>
    <row r="174" spans="2:18" ht="17.45" customHeight="1" x14ac:dyDescent="0.25">
      <c r="C174" s="248" t="s">
        <v>566</v>
      </c>
      <c r="E174" s="274"/>
      <c r="F174" s="282"/>
      <c r="G174" s="282"/>
      <c r="H174" s="282"/>
      <c r="I174" s="282"/>
      <c r="J174" s="283"/>
      <c r="L174" s="386"/>
      <c r="M174" s="386"/>
      <c r="N174" s="386"/>
      <c r="O174" s="386"/>
      <c r="P174" s="386"/>
      <c r="Q174" s="386"/>
      <c r="R174" s="386"/>
    </row>
    <row r="175" spans="2:18" ht="26.25" x14ac:dyDescent="0.25">
      <c r="C175" s="248"/>
      <c r="D175" s="300" t="s">
        <v>567</v>
      </c>
      <c r="E175" s="261"/>
      <c r="F175" s="262"/>
      <c r="G175" s="263">
        <v>3</v>
      </c>
      <c r="H175" s="261"/>
      <c r="I175" s="261"/>
      <c r="J175" s="261"/>
      <c r="L175" s="382"/>
      <c r="M175" s="380"/>
      <c r="N175" s="381"/>
      <c r="O175" s="379">
        <v>4</v>
      </c>
      <c r="P175" s="382"/>
      <c r="Q175" s="382"/>
      <c r="R175" s="383"/>
    </row>
    <row r="176" spans="2:18" ht="17.45" customHeight="1" x14ac:dyDescent="0.25">
      <c r="C176" s="248"/>
      <c r="D176" s="291" t="s">
        <v>568</v>
      </c>
      <c r="E176" s="261"/>
      <c r="F176" s="262"/>
      <c r="G176" s="263">
        <v>3</v>
      </c>
      <c r="H176" s="261"/>
      <c r="I176" s="261"/>
      <c r="J176" s="261"/>
      <c r="L176" s="382"/>
      <c r="M176" s="380"/>
      <c r="N176" s="381"/>
      <c r="O176" s="379">
        <v>6</v>
      </c>
      <c r="P176" s="382"/>
      <c r="Q176" s="382"/>
      <c r="R176" s="383"/>
    </row>
    <row r="177" spans="1:18" ht="17.45" customHeight="1" x14ac:dyDescent="0.25">
      <c r="C177" s="248"/>
      <c r="D177" s="300" t="s">
        <v>569</v>
      </c>
      <c r="E177" s="261"/>
      <c r="F177" s="262"/>
      <c r="G177" s="263">
        <v>3</v>
      </c>
      <c r="H177" s="261"/>
      <c r="I177" s="261"/>
      <c r="J177" s="261"/>
      <c r="L177" s="382"/>
      <c r="M177" s="380"/>
      <c r="N177" s="381"/>
      <c r="O177" s="379">
        <v>6</v>
      </c>
      <c r="P177" s="382"/>
      <c r="Q177" s="382"/>
      <c r="R177" s="383"/>
    </row>
    <row r="178" spans="1:18" ht="17.45" customHeight="1" x14ac:dyDescent="0.25">
      <c r="C178" s="248"/>
      <c r="D178" s="300" t="s">
        <v>570</v>
      </c>
      <c r="E178" s="261"/>
      <c r="F178" s="262"/>
      <c r="G178" s="263">
        <v>3</v>
      </c>
      <c r="H178" s="261"/>
      <c r="I178" s="261"/>
      <c r="J178" s="261"/>
      <c r="L178" s="382"/>
      <c r="M178" s="380"/>
      <c r="N178" s="381"/>
      <c r="O178" s="379">
        <v>6</v>
      </c>
      <c r="P178" s="382"/>
      <c r="Q178" s="382"/>
      <c r="R178" s="383"/>
    </row>
    <row r="179" spans="1:18" ht="17.45" customHeight="1" x14ac:dyDescent="0.25">
      <c r="C179" s="248" t="s">
        <v>571</v>
      </c>
      <c r="D179" s="306"/>
      <c r="E179" s="274"/>
      <c r="F179" s="282"/>
      <c r="G179" s="282"/>
      <c r="H179" s="282"/>
      <c r="I179" s="282"/>
      <c r="J179" s="283"/>
      <c r="L179" s="386"/>
      <c r="M179" s="386"/>
      <c r="N179" s="386"/>
      <c r="O179" s="386"/>
      <c r="P179" s="386"/>
      <c r="Q179" s="386"/>
      <c r="R179" s="386"/>
    </row>
    <row r="180" spans="1:18" ht="17.45" customHeight="1" x14ac:dyDescent="0.25">
      <c r="C180" s="248"/>
      <c r="D180" s="300" t="s">
        <v>572</v>
      </c>
      <c r="E180" s="261"/>
      <c r="F180" s="262">
        <v>2</v>
      </c>
      <c r="G180" s="263">
        <v>3</v>
      </c>
      <c r="H180" s="261"/>
      <c r="I180" s="261"/>
      <c r="J180" s="261"/>
      <c r="L180" s="382"/>
      <c r="M180" s="387">
        <v>4</v>
      </c>
      <c r="N180" s="381"/>
      <c r="O180" s="379">
        <v>5</v>
      </c>
      <c r="P180" s="382"/>
      <c r="Q180" s="382"/>
      <c r="R180" s="383"/>
    </row>
    <row r="181" spans="1:18" ht="17.45" customHeight="1" x14ac:dyDescent="0.25">
      <c r="C181" s="248"/>
      <c r="D181" s="300" t="s">
        <v>573</v>
      </c>
      <c r="E181" s="261"/>
      <c r="F181" s="262">
        <v>2</v>
      </c>
      <c r="G181" s="263"/>
      <c r="H181" s="261"/>
      <c r="I181" s="261"/>
      <c r="J181" s="261"/>
      <c r="L181" s="382"/>
      <c r="M181" s="387">
        <v>4</v>
      </c>
      <c r="N181" s="381"/>
      <c r="O181" s="379"/>
      <c r="P181" s="382"/>
      <c r="Q181" s="382"/>
      <c r="R181" s="383"/>
    </row>
    <row r="182" spans="1:18" ht="17.45" customHeight="1" x14ac:dyDescent="0.25">
      <c r="C182" s="248"/>
      <c r="D182" s="300" t="s">
        <v>574</v>
      </c>
      <c r="E182" s="261"/>
      <c r="F182" s="262">
        <v>2</v>
      </c>
      <c r="G182" s="263"/>
      <c r="H182" s="261"/>
      <c r="I182" s="261"/>
      <c r="J182" s="261">
        <v>3</v>
      </c>
      <c r="L182" s="382"/>
      <c r="M182" s="387">
        <v>4</v>
      </c>
      <c r="N182" s="381"/>
      <c r="O182" s="382"/>
      <c r="P182" s="382"/>
      <c r="Q182" s="382"/>
      <c r="R182" s="401">
        <v>6</v>
      </c>
    </row>
    <row r="183" spans="1:18" ht="17.45" customHeight="1" x14ac:dyDescent="0.25">
      <c r="C183" s="248"/>
      <c r="D183" s="300" t="s">
        <v>575</v>
      </c>
      <c r="E183" s="261"/>
      <c r="F183" s="262"/>
      <c r="G183" s="263"/>
      <c r="H183" s="261"/>
      <c r="I183" s="261">
        <v>2</v>
      </c>
      <c r="J183" s="261"/>
      <c r="L183" s="382"/>
      <c r="M183" s="380"/>
      <c r="N183" s="381"/>
      <c r="O183" s="382"/>
      <c r="P183" s="382"/>
      <c r="Q183" s="379">
        <v>8</v>
      </c>
      <c r="R183" s="383"/>
    </row>
    <row r="184" spans="1:18" ht="17.45" customHeight="1" x14ac:dyDescent="0.25">
      <c r="C184" s="248" t="s">
        <v>576</v>
      </c>
      <c r="E184" s="274"/>
      <c r="F184" s="282"/>
      <c r="G184" s="282"/>
      <c r="H184" s="282"/>
      <c r="I184" s="282"/>
      <c r="J184" s="283"/>
      <c r="L184" s="386"/>
      <c r="M184" s="386"/>
      <c r="N184" s="386"/>
      <c r="O184" s="386"/>
      <c r="P184" s="386"/>
      <c r="Q184" s="386"/>
      <c r="R184" s="386"/>
    </row>
    <row r="185" spans="1:18" ht="17.45" customHeight="1" x14ac:dyDescent="0.25">
      <c r="C185" s="248"/>
      <c r="D185" s="300" t="s">
        <v>577</v>
      </c>
      <c r="E185" s="261"/>
      <c r="F185" s="262"/>
      <c r="G185" s="263"/>
      <c r="H185" s="261">
        <v>3</v>
      </c>
      <c r="I185" s="261"/>
      <c r="J185" s="261"/>
      <c r="L185" s="382"/>
      <c r="M185" s="380"/>
      <c r="N185" s="381"/>
      <c r="O185" s="382"/>
      <c r="P185" s="379">
        <v>15</v>
      </c>
      <c r="Q185" s="382"/>
      <c r="R185" s="383"/>
    </row>
    <row r="186" spans="1:18" ht="17.45" customHeight="1" x14ac:dyDescent="0.25">
      <c r="C186" s="248"/>
      <c r="D186" s="291" t="s">
        <v>578</v>
      </c>
      <c r="E186" s="261"/>
      <c r="F186" s="262"/>
      <c r="G186" s="263"/>
      <c r="H186" s="261">
        <v>3</v>
      </c>
      <c r="I186" s="261"/>
      <c r="J186" s="261"/>
      <c r="L186" s="382"/>
      <c r="M186" s="380"/>
      <c r="N186" s="381"/>
      <c r="O186" s="382"/>
      <c r="P186" s="379">
        <v>5</v>
      </c>
      <c r="Q186" s="382"/>
      <c r="R186" s="383"/>
    </row>
    <row r="187" spans="1:18" ht="17.45" customHeight="1" x14ac:dyDescent="0.25">
      <c r="C187" s="248" t="s">
        <v>579</v>
      </c>
      <c r="E187" s="274"/>
      <c r="F187" s="282"/>
      <c r="G187" s="282"/>
      <c r="H187" s="282"/>
      <c r="I187" s="282"/>
      <c r="J187" s="283"/>
      <c r="L187" s="386"/>
      <c r="M187" s="386"/>
      <c r="N187" s="386"/>
      <c r="O187" s="386"/>
      <c r="P187" s="386"/>
      <c r="Q187" s="386"/>
      <c r="R187" s="386"/>
    </row>
    <row r="188" spans="1:18" ht="27.75" customHeight="1" x14ac:dyDescent="0.25">
      <c r="C188" s="248"/>
      <c r="D188" s="300" t="s">
        <v>580</v>
      </c>
      <c r="E188" s="261"/>
      <c r="F188" s="262">
        <v>2</v>
      </c>
      <c r="G188" s="263"/>
      <c r="H188" s="261"/>
      <c r="I188" s="261"/>
      <c r="J188" s="261">
        <v>3</v>
      </c>
      <c r="L188" s="382"/>
      <c r="M188" s="387">
        <v>4</v>
      </c>
      <c r="N188" s="381"/>
      <c r="O188" s="382"/>
      <c r="P188" s="382"/>
      <c r="Q188" s="382"/>
      <c r="R188" s="397">
        <v>10</v>
      </c>
    </row>
    <row r="189" spans="1:18" ht="26.25" x14ac:dyDescent="0.25">
      <c r="C189" s="248"/>
      <c r="D189" s="300" t="s">
        <v>581</v>
      </c>
      <c r="E189" s="261"/>
      <c r="F189" s="262">
        <v>2</v>
      </c>
      <c r="G189" s="263"/>
      <c r="H189" s="261"/>
      <c r="I189" s="261"/>
      <c r="J189" s="261">
        <v>3</v>
      </c>
      <c r="L189" s="382"/>
      <c r="M189" s="387">
        <v>4</v>
      </c>
      <c r="N189" s="381"/>
      <c r="O189" s="382"/>
      <c r="P189" s="382"/>
      <c r="Q189" s="382"/>
      <c r="R189" s="397">
        <v>15</v>
      </c>
    </row>
    <row r="190" spans="1:18" ht="17.45" customHeight="1" x14ac:dyDescent="0.25">
      <c r="C190" s="248"/>
      <c r="D190" s="300" t="s">
        <v>582</v>
      </c>
      <c r="E190" s="261"/>
      <c r="F190" s="262">
        <v>2</v>
      </c>
      <c r="G190" s="263"/>
      <c r="H190" s="261"/>
      <c r="I190" s="261"/>
      <c r="J190" s="261">
        <v>3</v>
      </c>
      <c r="L190" s="382"/>
      <c r="M190" s="387">
        <v>4</v>
      </c>
      <c r="N190" s="381"/>
      <c r="O190" s="382"/>
      <c r="P190" s="382"/>
      <c r="Q190" s="382"/>
      <c r="R190" s="397">
        <v>12</v>
      </c>
    </row>
    <row r="191" spans="1:18" ht="17.45" customHeight="1" x14ac:dyDescent="0.25">
      <c r="C191" s="248"/>
      <c r="D191" s="306"/>
      <c r="E191" s="298"/>
      <c r="F191" s="298"/>
      <c r="G191" s="298"/>
      <c r="H191" s="298"/>
      <c r="I191" s="298"/>
      <c r="J191" s="298"/>
      <c r="L191" s="394">
        <f t="shared" ref="L191:R191" si="3">SUM(L150:L190)</f>
        <v>21</v>
      </c>
      <c r="M191" s="392">
        <f t="shared" si="3"/>
        <v>52</v>
      </c>
      <c r="N191" s="393">
        <f t="shared" si="3"/>
        <v>11</v>
      </c>
      <c r="O191" s="394">
        <f t="shared" si="3"/>
        <v>68</v>
      </c>
      <c r="P191" s="394">
        <f t="shared" si="3"/>
        <v>55</v>
      </c>
      <c r="Q191" s="394">
        <f t="shared" si="3"/>
        <v>52</v>
      </c>
      <c r="R191" s="395">
        <f t="shared" si="3"/>
        <v>55</v>
      </c>
    </row>
    <row r="192" spans="1:18" ht="17.45" customHeight="1" x14ac:dyDescent="0.25">
      <c r="A192" s="241" t="s">
        <v>583</v>
      </c>
      <c r="B192" s="242"/>
      <c r="C192" s="243"/>
      <c r="D192" s="242"/>
      <c r="E192" s="298"/>
      <c r="F192" s="298"/>
      <c r="G192" s="298"/>
      <c r="H192" s="298"/>
      <c r="I192" s="298"/>
      <c r="J192" s="298"/>
    </row>
    <row r="193" spans="1:18" ht="17.45" customHeight="1" x14ac:dyDescent="0.25">
      <c r="A193" s="313"/>
      <c r="B193" s="244" t="s">
        <v>136</v>
      </c>
      <c r="C193" s="245"/>
      <c r="D193" s="246"/>
      <c r="E193" s="249" t="s">
        <v>106</v>
      </c>
      <c r="F193" s="250" t="s">
        <v>107</v>
      </c>
      <c r="G193" s="251" t="s">
        <v>411</v>
      </c>
      <c r="H193" s="252" t="s">
        <v>412</v>
      </c>
      <c r="I193" s="253" t="s">
        <v>413</v>
      </c>
      <c r="J193" s="254" t="s">
        <v>414</v>
      </c>
      <c r="L193" s="249" t="s">
        <v>106</v>
      </c>
      <c r="M193" s="250" t="s">
        <v>107</v>
      </c>
      <c r="N193" s="255" t="s">
        <v>219</v>
      </c>
      <c r="O193" s="256" t="s">
        <v>411</v>
      </c>
      <c r="P193" s="281" t="s">
        <v>412</v>
      </c>
      <c r="Q193" s="257" t="s">
        <v>413</v>
      </c>
      <c r="R193" s="258" t="s">
        <v>414</v>
      </c>
    </row>
    <row r="194" spans="1:18" ht="21" x14ac:dyDescent="0.25">
      <c r="A194" s="313"/>
      <c r="C194" s="248" t="s">
        <v>584</v>
      </c>
      <c r="E194" s="298"/>
      <c r="F194" s="298"/>
      <c r="G194" s="298"/>
      <c r="H194" s="298"/>
      <c r="I194" s="298"/>
      <c r="J194" s="298"/>
      <c r="L194" s="247"/>
      <c r="M194" s="247"/>
      <c r="N194" s="247"/>
      <c r="O194" s="271"/>
      <c r="P194" s="271"/>
      <c r="Q194" s="271"/>
      <c r="R194" s="247"/>
    </row>
    <row r="195" spans="1:18" ht="21" x14ac:dyDescent="0.25">
      <c r="A195" s="313"/>
      <c r="C195" s="248"/>
      <c r="D195" s="291" t="s">
        <v>585</v>
      </c>
      <c r="E195" s="261">
        <v>2</v>
      </c>
      <c r="F195" s="262"/>
      <c r="G195" s="263">
        <v>3</v>
      </c>
      <c r="H195" s="261"/>
      <c r="I195" s="261"/>
      <c r="J195" s="261"/>
      <c r="L195" s="379">
        <v>3</v>
      </c>
      <c r="M195" s="380"/>
      <c r="N195" s="381"/>
      <c r="O195" s="379">
        <v>10</v>
      </c>
      <c r="P195" s="382"/>
      <c r="Q195" s="382"/>
      <c r="R195" s="383"/>
    </row>
    <row r="196" spans="1:18" ht="21" x14ac:dyDescent="0.25">
      <c r="A196" s="313"/>
      <c r="C196" s="248" t="s">
        <v>586</v>
      </c>
      <c r="E196" s="274"/>
      <c r="F196" s="282"/>
      <c r="G196" s="282"/>
      <c r="H196" s="282"/>
      <c r="I196" s="282"/>
      <c r="J196" s="283"/>
      <c r="L196" s="386"/>
      <c r="M196" s="386"/>
      <c r="N196" s="386"/>
      <c r="O196" s="386"/>
      <c r="P196" s="386"/>
      <c r="Q196" s="386"/>
      <c r="R196" s="386"/>
    </row>
    <row r="197" spans="1:18" ht="19.5" customHeight="1" x14ac:dyDescent="0.25">
      <c r="A197" s="313"/>
      <c r="C197" s="248"/>
      <c r="D197" s="291" t="s">
        <v>587</v>
      </c>
      <c r="E197" s="261"/>
      <c r="F197" s="262"/>
      <c r="G197" s="263">
        <v>3</v>
      </c>
      <c r="H197" s="261"/>
      <c r="I197" s="261"/>
      <c r="J197" s="261"/>
      <c r="L197" s="382"/>
      <c r="M197" s="380"/>
      <c r="N197" s="381"/>
      <c r="O197" s="379">
        <v>9</v>
      </c>
      <c r="P197" s="382"/>
      <c r="Q197" s="382"/>
      <c r="R197" s="383"/>
    </row>
    <row r="198" spans="1:18" ht="17.45" customHeight="1" x14ac:dyDescent="0.25">
      <c r="A198" s="313"/>
      <c r="C198" s="248"/>
      <c r="D198" s="291" t="s">
        <v>588</v>
      </c>
      <c r="E198" s="261"/>
      <c r="F198" s="262"/>
      <c r="G198" s="263">
        <v>3</v>
      </c>
      <c r="H198" s="261"/>
      <c r="I198" s="261"/>
      <c r="J198" s="261"/>
      <c r="L198" s="382"/>
      <c r="M198" s="380"/>
      <c r="N198" s="381"/>
      <c r="O198" s="379">
        <v>12</v>
      </c>
      <c r="P198" s="382"/>
      <c r="Q198" s="382"/>
      <c r="R198" s="383"/>
    </row>
    <row r="199" spans="1:18" ht="26.25" x14ac:dyDescent="0.25">
      <c r="A199" s="313"/>
      <c r="C199" s="248"/>
      <c r="D199" s="300" t="s">
        <v>589</v>
      </c>
      <c r="E199" s="261"/>
      <c r="F199" s="262"/>
      <c r="G199" s="263">
        <v>3</v>
      </c>
      <c r="H199" s="261"/>
      <c r="I199" s="261"/>
      <c r="J199" s="261"/>
      <c r="L199" s="382"/>
      <c r="M199" s="380"/>
      <c r="N199" s="381"/>
      <c r="O199" s="379">
        <v>12</v>
      </c>
      <c r="P199" s="382"/>
      <c r="Q199" s="382"/>
      <c r="R199" s="383"/>
    </row>
    <row r="200" spans="1:18" ht="17.45" customHeight="1" x14ac:dyDescent="0.25">
      <c r="A200" s="313"/>
      <c r="B200" s="244" t="s">
        <v>137</v>
      </c>
      <c r="C200" s="245"/>
      <c r="D200" s="246"/>
      <c r="E200" s="249" t="s">
        <v>106</v>
      </c>
      <c r="F200" s="250" t="s">
        <v>107</v>
      </c>
      <c r="G200" s="251" t="s">
        <v>411</v>
      </c>
      <c r="H200" s="252" t="s">
        <v>412</v>
      </c>
      <c r="I200" s="253" t="s">
        <v>413</v>
      </c>
      <c r="J200" s="254" t="s">
        <v>414</v>
      </c>
      <c r="L200" s="249" t="s">
        <v>106</v>
      </c>
      <c r="M200" s="250" t="s">
        <v>107</v>
      </c>
      <c r="N200" s="255" t="s">
        <v>219</v>
      </c>
      <c r="O200" s="256" t="s">
        <v>411</v>
      </c>
      <c r="P200" s="281" t="s">
        <v>412</v>
      </c>
      <c r="Q200" s="257" t="s">
        <v>413</v>
      </c>
      <c r="R200" s="258" t="s">
        <v>414</v>
      </c>
    </row>
    <row r="201" spans="1:18" ht="17.45" customHeight="1" x14ac:dyDescent="0.25">
      <c r="A201" s="313"/>
      <c r="C201" s="248" t="s">
        <v>590</v>
      </c>
      <c r="E201" s="274"/>
      <c r="F201" s="282"/>
      <c r="G201" s="282"/>
      <c r="H201" s="282"/>
      <c r="I201" s="282"/>
      <c r="J201" s="283"/>
      <c r="L201" s="247"/>
      <c r="M201" s="247"/>
      <c r="N201" s="247"/>
      <c r="O201" s="271"/>
      <c r="P201" s="271"/>
      <c r="Q201" s="271"/>
      <c r="R201" s="247"/>
    </row>
    <row r="202" spans="1:18" ht="17.45" customHeight="1" x14ac:dyDescent="0.25">
      <c r="A202" s="313"/>
      <c r="C202" s="248"/>
      <c r="D202" s="300" t="s">
        <v>591</v>
      </c>
      <c r="E202" s="261">
        <v>2</v>
      </c>
      <c r="F202" s="262"/>
      <c r="G202" s="263"/>
      <c r="H202" s="261"/>
      <c r="I202" s="261">
        <v>3</v>
      </c>
      <c r="J202" s="261"/>
      <c r="L202" s="379">
        <v>3</v>
      </c>
      <c r="M202" s="406"/>
      <c r="N202" s="407"/>
      <c r="O202" s="400"/>
      <c r="P202" s="400"/>
      <c r="Q202" s="379">
        <v>12</v>
      </c>
      <c r="R202" s="408"/>
    </row>
    <row r="203" spans="1:18" ht="17.45" customHeight="1" x14ac:dyDescent="0.25">
      <c r="A203" s="313"/>
      <c r="C203" s="248" t="s">
        <v>592</v>
      </c>
      <c r="E203" s="274"/>
      <c r="F203" s="282"/>
      <c r="G203" s="282"/>
      <c r="H203" s="282"/>
      <c r="I203" s="282"/>
      <c r="J203" s="283"/>
      <c r="L203" s="389"/>
      <c r="M203" s="389"/>
      <c r="N203" s="389"/>
      <c r="O203" s="386"/>
      <c r="P203" s="386"/>
      <c r="Q203" s="386"/>
      <c r="R203" s="389"/>
    </row>
    <row r="204" spans="1:18" ht="17.45" customHeight="1" x14ac:dyDescent="0.25">
      <c r="A204" s="313"/>
      <c r="C204" s="248"/>
      <c r="D204" s="300" t="s">
        <v>593</v>
      </c>
      <c r="E204" s="261"/>
      <c r="F204" s="262"/>
      <c r="G204" s="263"/>
      <c r="H204" s="261"/>
      <c r="I204" s="261">
        <v>3</v>
      </c>
      <c r="J204" s="261"/>
      <c r="L204" s="400"/>
      <c r="M204" s="406"/>
      <c r="N204" s="407"/>
      <c r="O204" s="400"/>
      <c r="P204" s="400"/>
      <c r="Q204" s="379">
        <v>8</v>
      </c>
      <c r="R204" s="408"/>
    </row>
    <row r="205" spans="1:18" ht="17.45" customHeight="1" x14ac:dyDescent="0.25">
      <c r="A205" s="313"/>
      <c r="C205" s="248" t="s">
        <v>594</v>
      </c>
      <c r="E205" s="274"/>
      <c r="F205" s="282"/>
      <c r="G205" s="282"/>
      <c r="H205" s="282"/>
      <c r="I205" s="282"/>
      <c r="J205" s="283"/>
      <c r="L205" s="386"/>
      <c r="M205" s="386"/>
      <c r="N205" s="386"/>
      <c r="O205" s="386"/>
      <c r="P205" s="409"/>
      <c r="Q205" s="386"/>
      <c r="R205" s="386"/>
    </row>
    <row r="206" spans="1:18" ht="26.25" customHeight="1" x14ac:dyDescent="0.25">
      <c r="A206" s="313"/>
      <c r="C206" s="248"/>
      <c r="D206" s="300" t="s">
        <v>595</v>
      </c>
      <c r="E206" s="261">
        <v>2</v>
      </c>
      <c r="F206" s="262"/>
      <c r="G206" s="263"/>
      <c r="H206" s="261">
        <v>3</v>
      </c>
      <c r="I206" s="261"/>
      <c r="J206" s="261"/>
      <c r="L206" s="379">
        <v>3</v>
      </c>
      <c r="M206" s="406"/>
      <c r="N206" s="407"/>
      <c r="O206" s="400"/>
      <c r="P206" s="379">
        <v>12</v>
      </c>
      <c r="Q206" s="410"/>
      <c r="R206" s="408"/>
    </row>
    <row r="207" spans="1:18" ht="17.45" customHeight="1" x14ac:dyDescent="0.25">
      <c r="A207" s="313"/>
      <c r="C207" s="248"/>
      <c r="D207" s="300" t="s">
        <v>596</v>
      </c>
      <c r="E207" s="261"/>
      <c r="F207" s="262"/>
      <c r="G207" s="263"/>
      <c r="H207" s="261">
        <v>3</v>
      </c>
      <c r="I207" s="261"/>
      <c r="J207" s="261"/>
      <c r="L207" s="400"/>
      <c r="M207" s="406"/>
      <c r="N207" s="407"/>
      <c r="O207" s="400"/>
      <c r="P207" s="379">
        <v>12</v>
      </c>
      <c r="Q207" s="410"/>
      <c r="R207" s="408"/>
    </row>
    <row r="208" spans="1:18" ht="17.45" customHeight="1" x14ac:dyDescent="0.25">
      <c r="A208" s="313"/>
      <c r="C208" s="248"/>
      <c r="D208" s="300" t="s">
        <v>597</v>
      </c>
      <c r="E208" s="261"/>
      <c r="F208" s="262">
        <v>2</v>
      </c>
      <c r="G208" s="263"/>
      <c r="H208" s="261">
        <v>3</v>
      </c>
      <c r="I208" s="261"/>
      <c r="J208" s="261"/>
      <c r="L208" s="400"/>
      <c r="M208" s="387">
        <v>5</v>
      </c>
      <c r="N208" s="407"/>
      <c r="O208" s="400"/>
      <c r="P208" s="379">
        <v>9</v>
      </c>
      <c r="Q208" s="410"/>
      <c r="R208" s="408"/>
    </row>
    <row r="209" spans="1:18" ht="17.45" customHeight="1" x14ac:dyDescent="0.25">
      <c r="A209" s="313"/>
      <c r="C209" s="248"/>
      <c r="D209" s="300" t="s">
        <v>598</v>
      </c>
      <c r="E209" s="261"/>
      <c r="F209" s="262">
        <v>2</v>
      </c>
      <c r="G209" s="263"/>
      <c r="H209" s="261">
        <v>3</v>
      </c>
      <c r="I209" s="261"/>
      <c r="J209" s="261"/>
      <c r="L209" s="400"/>
      <c r="M209" s="387">
        <v>5</v>
      </c>
      <c r="N209" s="407"/>
      <c r="O209" s="400"/>
      <c r="P209" s="379">
        <v>9</v>
      </c>
      <c r="Q209" s="410"/>
      <c r="R209" s="408"/>
    </row>
    <row r="210" spans="1:18" ht="17.45" customHeight="1" x14ac:dyDescent="0.25">
      <c r="A210" s="313"/>
      <c r="C210" s="248"/>
      <c r="D210" s="300" t="s">
        <v>599</v>
      </c>
      <c r="E210" s="261"/>
      <c r="F210" s="262"/>
      <c r="G210" s="263"/>
      <c r="H210" s="261">
        <v>3</v>
      </c>
      <c r="I210" s="261"/>
      <c r="J210" s="261"/>
      <c r="L210" s="400"/>
      <c r="M210" s="406"/>
      <c r="N210" s="407"/>
      <c r="O210" s="400"/>
      <c r="P210" s="379">
        <v>6</v>
      </c>
      <c r="Q210" s="410"/>
      <c r="R210" s="408"/>
    </row>
    <row r="211" spans="1:18" ht="17.45" customHeight="1" x14ac:dyDescent="0.25">
      <c r="A211" s="313"/>
      <c r="B211" s="244" t="s">
        <v>138</v>
      </c>
      <c r="C211" s="245"/>
      <c r="D211" s="246"/>
      <c r="E211" s="249" t="s">
        <v>106</v>
      </c>
      <c r="F211" s="250" t="s">
        <v>107</v>
      </c>
      <c r="G211" s="251" t="s">
        <v>411</v>
      </c>
      <c r="H211" s="252" t="s">
        <v>412</v>
      </c>
      <c r="I211" s="253" t="s">
        <v>413</v>
      </c>
      <c r="J211" s="254" t="s">
        <v>414</v>
      </c>
      <c r="L211" s="249" t="s">
        <v>106</v>
      </c>
      <c r="M211" s="250" t="s">
        <v>107</v>
      </c>
      <c r="N211" s="255" t="s">
        <v>219</v>
      </c>
      <c r="O211" s="256" t="s">
        <v>411</v>
      </c>
      <c r="P211" s="281" t="s">
        <v>412</v>
      </c>
      <c r="Q211" s="257" t="s">
        <v>413</v>
      </c>
      <c r="R211" s="258" t="s">
        <v>414</v>
      </c>
    </row>
    <row r="212" spans="1:18" ht="17.45" customHeight="1" x14ac:dyDescent="0.25">
      <c r="A212" s="313"/>
      <c r="C212" s="248" t="s">
        <v>600</v>
      </c>
      <c r="E212" s="238"/>
      <c r="F212" s="238"/>
      <c r="G212" s="238"/>
      <c r="H212" s="238"/>
      <c r="I212" s="238"/>
      <c r="J212" s="238"/>
      <c r="L212" s="247"/>
      <c r="M212" s="247"/>
      <c r="N212" s="247"/>
      <c r="O212" s="271"/>
      <c r="P212" s="271"/>
      <c r="Q212" s="271"/>
      <c r="R212" s="247"/>
    </row>
    <row r="213" spans="1:18" ht="17.45" customHeight="1" x14ac:dyDescent="0.25">
      <c r="A213" s="313"/>
      <c r="C213" s="248"/>
      <c r="D213" s="291" t="s">
        <v>601</v>
      </c>
      <c r="E213" s="261">
        <v>2</v>
      </c>
      <c r="F213" s="262"/>
      <c r="G213" s="263"/>
      <c r="H213" s="261"/>
      <c r="I213" s="261">
        <v>3</v>
      </c>
      <c r="J213" s="261">
        <v>3</v>
      </c>
      <c r="L213" s="379">
        <v>2</v>
      </c>
      <c r="M213" s="380"/>
      <c r="N213" s="381"/>
      <c r="O213" s="382"/>
      <c r="P213" s="382"/>
      <c r="Q213" s="379">
        <v>8</v>
      </c>
      <c r="R213" s="397">
        <v>3</v>
      </c>
    </row>
    <row r="214" spans="1:18" ht="17.45" customHeight="1" x14ac:dyDescent="0.25">
      <c r="A214" s="313"/>
      <c r="C214" s="248"/>
      <c r="D214" s="291" t="s">
        <v>602</v>
      </c>
      <c r="E214" s="261"/>
      <c r="F214" s="262"/>
      <c r="G214" s="263"/>
      <c r="H214" s="261"/>
      <c r="I214" s="261"/>
      <c r="J214" s="261">
        <v>2</v>
      </c>
      <c r="L214" s="382"/>
      <c r="M214" s="380"/>
      <c r="N214" s="381"/>
      <c r="O214" s="382"/>
      <c r="P214" s="382"/>
      <c r="Q214" s="382"/>
      <c r="R214" s="397">
        <v>3</v>
      </c>
    </row>
    <row r="215" spans="1:18" ht="17.45" customHeight="1" x14ac:dyDescent="0.25">
      <c r="C215" s="248"/>
      <c r="D215" s="301" t="s">
        <v>603</v>
      </c>
      <c r="E215" s="261"/>
      <c r="F215" s="262"/>
      <c r="G215" s="263"/>
      <c r="H215" s="261"/>
      <c r="I215" s="261"/>
      <c r="J215" s="261">
        <v>2</v>
      </c>
      <c r="L215" s="382"/>
      <c r="M215" s="380"/>
      <c r="N215" s="381"/>
      <c r="O215" s="382"/>
      <c r="P215" s="382"/>
      <c r="Q215" s="382"/>
      <c r="R215" s="397">
        <v>3</v>
      </c>
    </row>
    <row r="216" spans="1:18" ht="17.45" customHeight="1" x14ac:dyDescent="0.25">
      <c r="C216" s="248"/>
      <c r="D216" s="291" t="s">
        <v>604</v>
      </c>
      <c r="E216" s="261"/>
      <c r="F216" s="262"/>
      <c r="G216" s="263"/>
      <c r="H216" s="261"/>
      <c r="I216" s="261">
        <v>2</v>
      </c>
      <c r="J216" s="261">
        <v>2</v>
      </c>
      <c r="L216" s="382"/>
      <c r="M216" s="380"/>
      <c r="N216" s="381"/>
      <c r="O216" s="382"/>
      <c r="P216" s="382"/>
      <c r="Q216" s="379">
        <v>4</v>
      </c>
      <c r="R216" s="397">
        <v>3</v>
      </c>
    </row>
    <row r="217" spans="1:18" ht="17.45" customHeight="1" x14ac:dyDescent="0.25">
      <c r="C217" s="248" t="s">
        <v>605</v>
      </c>
      <c r="E217" s="261"/>
      <c r="F217" s="262"/>
      <c r="G217" s="263"/>
      <c r="H217" s="261"/>
      <c r="I217" s="261"/>
      <c r="J217" s="261"/>
      <c r="L217" s="386"/>
      <c r="M217" s="386"/>
      <c r="N217" s="386"/>
      <c r="O217" s="386"/>
      <c r="P217" s="386"/>
      <c r="Q217" s="386"/>
      <c r="R217" s="386"/>
    </row>
    <row r="218" spans="1:18" x14ac:dyDescent="0.25">
      <c r="C218" s="248"/>
      <c r="D218" s="291" t="s">
        <v>606</v>
      </c>
      <c r="E218" s="261">
        <v>2</v>
      </c>
      <c r="F218" s="262"/>
      <c r="G218" s="263"/>
      <c r="H218" s="261"/>
      <c r="I218" s="261"/>
      <c r="J218" s="261">
        <v>3</v>
      </c>
      <c r="L218" s="379">
        <v>2</v>
      </c>
      <c r="M218" s="380"/>
      <c r="N218" s="381"/>
      <c r="O218" s="382"/>
      <c r="P218" s="382"/>
      <c r="Q218" s="382"/>
      <c r="R218" s="401">
        <v>4</v>
      </c>
    </row>
    <row r="219" spans="1:18" x14ac:dyDescent="0.25">
      <c r="C219" s="248"/>
      <c r="D219" s="291" t="s">
        <v>607</v>
      </c>
      <c r="E219" s="261"/>
      <c r="F219" s="262"/>
      <c r="G219" s="263"/>
      <c r="H219" s="261"/>
      <c r="I219" s="261"/>
      <c r="J219" s="261">
        <v>2</v>
      </c>
      <c r="L219" s="382"/>
      <c r="M219" s="380"/>
      <c r="N219" s="381"/>
      <c r="O219" s="382"/>
      <c r="P219" s="382"/>
      <c r="Q219" s="382"/>
      <c r="R219" s="401">
        <v>2</v>
      </c>
    </row>
    <row r="220" spans="1:18" ht="17.45" customHeight="1" x14ac:dyDescent="0.25">
      <c r="C220" s="248" t="s">
        <v>608</v>
      </c>
      <c r="E220" s="261"/>
      <c r="F220" s="262"/>
      <c r="G220" s="263"/>
      <c r="H220" s="261"/>
      <c r="I220" s="261"/>
      <c r="J220" s="261"/>
      <c r="L220" s="386"/>
      <c r="M220" s="386"/>
      <c r="N220" s="386"/>
      <c r="O220" s="386"/>
      <c r="P220" s="386"/>
      <c r="Q220" s="386"/>
      <c r="R220" s="386"/>
    </row>
    <row r="221" spans="1:18" ht="17.45" customHeight="1" x14ac:dyDescent="0.25">
      <c r="C221" s="248"/>
      <c r="D221" s="291" t="s">
        <v>609</v>
      </c>
      <c r="E221" s="261"/>
      <c r="F221" s="262"/>
      <c r="G221" s="263"/>
      <c r="H221" s="261"/>
      <c r="I221" s="261">
        <v>2</v>
      </c>
      <c r="J221" s="261">
        <v>3</v>
      </c>
      <c r="L221" s="382"/>
      <c r="M221" s="380"/>
      <c r="N221" s="381"/>
      <c r="O221" s="382"/>
      <c r="P221" s="382"/>
      <c r="Q221" s="379">
        <v>4</v>
      </c>
      <c r="R221" s="397">
        <v>8</v>
      </c>
    </row>
    <row r="222" spans="1:18" ht="17.45" customHeight="1" x14ac:dyDescent="0.25">
      <c r="C222" s="248"/>
      <c r="D222" s="291" t="s">
        <v>610</v>
      </c>
      <c r="E222" s="261"/>
      <c r="F222" s="262"/>
      <c r="G222" s="263"/>
      <c r="H222" s="261"/>
      <c r="I222" s="261">
        <v>2</v>
      </c>
      <c r="J222" s="261">
        <v>3</v>
      </c>
      <c r="L222" s="382"/>
      <c r="M222" s="380"/>
      <c r="N222" s="381"/>
      <c r="O222" s="382"/>
      <c r="P222" s="382"/>
      <c r="Q222" s="379">
        <v>4</v>
      </c>
      <c r="R222" s="397">
        <v>6</v>
      </c>
    </row>
    <row r="223" spans="1:18" ht="17.45" customHeight="1" x14ac:dyDescent="0.25">
      <c r="C223" s="248"/>
      <c r="D223" s="291" t="s">
        <v>611</v>
      </c>
      <c r="E223" s="261"/>
      <c r="F223" s="262"/>
      <c r="G223" s="263"/>
      <c r="H223" s="261"/>
      <c r="I223" s="261">
        <v>2</v>
      </c>
      <c r="J223" s="261">
        <v>3</v>
      </c>
      <c r="L223" s="382"/>
      <c r="M223" s="380"/>
      <c r="N223" s="381"/>
      <c r="O223" s="382"/>
      <c r="P223" s="382"/>
      <c r="Q223" s="396">
        <v>7</v>
      </c>
      <c r="R223" s="397">
        <v>4</v>
      </c>
    </row>
    <row r="224" spans="1:18" ht="17.45" customHeight="1" x14ac:dyDescent="0.25">
      <c r="C224" s="248" t="s">
        <v>612</v>
      </c>
      <c r="E224" s="261"/>
      <c r="F224" s="262"/>
      <c r="G224" s="263"/>
      <c r="H224" s="261"/>
      <c r="I224" s="261"/>
      <c r="J224" s="261"/>
      <c r="L224" s="386"/>
      <c r="M224" s="386"/>
      <c r="N224" s="386"/>
      <c r="O224" s="386"/>
      <c r="P224" s="386"/>
      <c r="Q224" s="386"/>
      <c r="R224" s="386"/>
    </row>
    <row r="225" spans="1:18" x14ac:dyDescent="0.25">
      <c r="C225" s="248"/>
      <c r="D225" s="291" t="s">
        <v>613</v>
      </c>
      <c r="E225" s="261"/>
      <c r="F225" s="262"/>
      <c r="G225" s="263"/>
      <c r="H225" s="261"/>
      <c r="I225" s="261"/>
      <c r="J225" s="261">
        <v>3</v>
      </c>
      <c r="L225" s="382"/>
      <c r="M225" s="380"/>
      <c r="N225" s="381"/>
      <c r="O225" s="382"/>
      <c r="P225" s="382"/>
      <c r="Q225" s="382"/>
      <c r="R225" s="397">
        <v>6</v>
      </c>
    </row>
    <row r="226" spans="1:18" x14ac:dyDescent="0.25">
      <c r="C226" s="248"/>
      <c r="D226" s="291" t="s">
        <v>614</v>
      </c>
      <c r="E226" s="261"/>
      <c r="F226" s="262"/>
      <c r="G226" s="263"/>
      <c r="H226" s="261"/>
      <c r="I226" s="261">
        <v>2</v>
      </c>
      <c r="J226" s="261">
        <v>3</v>
      </c>
      <c r="L226" s="382"/>
      <c r="M226" s="380"/>
      <c r="N226" s="381"/>
      <c r="O226" s="382"/>
      <c r="P226" s="382"/>
      <c r="Q226" s="379">
        <v>4</v>
      </c>
      <c r="R226" s="397">
        <v>4</v>
      </c>
    </row>
    <row r="227" spans="1:18" x14ac:dyDescent="0.25">
      <c r="C227" s="248"/>
      <c r="D227" s="291" t="s">
        <v>615</v>
      </c>
      <c r="E227" s="261"/>
      <c r="F227" s="262"/>
      <c r="G227" s="263"/>
      <c r="H227" s="261"/>
      <c r="I227" s="261">
        <v>2</v>
      </c>
      <c r="J227" s="261">
        <v>3</v>
      </c>
      <c r="L227" s="382"/>
      <c r="M227" s="380"/>
      <c r="N227" s="381"/>
      <c r="O227" s="382"/>
      <c r="P227" s="382"/>
      <c r="Q227" s="379">
        <v>4</v>
      </c>
      <c r="R227" s="397">
        <v>4</v>
      </c>
    </row>
    <row r="228" spans="1:18" x14ac:dyDescent="0.25">
      <c r="C228" s="248"/>
      <c r="D228" s="301"/>
      <c r="E228" s="279"/>
      <c r="F228" s="279"/>
      <c r="G228" s="279"/>
      <c r="H228" s="279"/>
      <c r="I228" s="279"/>
      <c r="J228" s="279"/>
      <c r="L228" s="394">
        <f t="shared" ref="L228:R228" si="4">SUM(L194:L227)</f>
        <v>13</v>
      </c>
      <c r="M228" s="392">
        <f t="shared" si="4"/>
        <v>10</v>
      </c>
      <c r="N228" s="393">
        <f t="shared" si="4"/>
        <v>0</v>
      </c>
      <c r="O228" s="394">
        <f t="shared" si="4"/>
        <v>43</v>
      </c>
      <c r="P228" s="394">
        <f t="shared" si="4"/>
        <v>48</v>
      </c>
      <c r="Q228" s="394">
        <f t="shared" si="4"/>
        <v>55</v>
      </c>
      <c r="R228" s="395">
        <f t="shared" si="4"/>
        <v>50</v>
      </c>
    </row>
    <row r="229" spans="1:18" ht="17.45" customHeight="1" x14ac:dyDescent="0.25">
      <c r="A229" s="241" t="s">
        <v>616</v>
      </c>
      <c r="B229" s="242"/>
      <c r="C229" s="243"/>
      <c r="D229" s="242"/>
      <c r="E229" s="298"/>
      <c r="F229" s="298"/>
      <c r="G229" s="298"/>
      <c r="H229" s="298"/>
      <c r="I229" s="298"/>
      <c r="J229" s="298"/>
    </row>
    <row r="230" spans="1:18" ht="17.45" customHeight="1" x14ac:dyDescent="0.25">
      <c r="B230" s="244" t="s">
        <v>139</v>
      </c>
      <c r="C230" s="245"/>
      <c r="D230" s="246"/>
      <c r="E230" s="249" t="s">
        <v>106</v>
      </c>
      <c r="F230" s="250" t="s">
        <v>107</v>
      </c>
      <c r="G230" s="251" t="s">
        <v>411</v>
      </c>
      <c r="H230" s="252" t="s">
        <v>412</v>
      </c>
      <c r="I230" s="253" t="s">
        <v>413</v>
      </c>
      <c r="J230" s="254" t="s">
        <v>414</v>
      </c>
      <c r="L230" s="249" t="s">
        <v>106</v>
      </c>
      <c r="M230" s="250" t="s">
        <v>107</v>
      </c>
      <c r="N230" s="255" t="s">
        <v>219</v>
      </c>
      <c r="O230" s="256" t="s">
        <v>411</v>
      </c>
      <c r="P230" s="281" t="s">
        <v>412</v>
      </c>
      <c r="Q230" s="257" t="s">
        <v>413</v>
      </c>
      <c r="R230" s="258" t="s">
        <v>414</v>
      </c>
    </row>
    <row r="231" spans="1:18" x14ac:dyDescent="0.25">
      <c r="C231" s="248"/>
      <c r="D231" s="300" t="s">
        <v>617</v>
      </c>
      <c r="E231" s="261">
        <v>2</v>
      </c>
      <c r="F231" s="262"/>
      <c r="G231" s="263">
        <v>3</v>
      </c>
      <c r="H231" s="261">
        <v>3</v>
      </c>
      <c r="I231" s="261">
        <v>3</v>
      </c>
      <c r="J231" s="261">
        <v>3</v>
      </c>
      <c r="L231" s="379">
        <v>7</v>
      </c>
      <c r="M231" s="380"/>
      <c r="N231" s="384">
        <v>6</v>
      </c>
      <c r="O231" s="382"/>
      <c r="P231" s="382"/>
      <c r="Q231" s="382"/>
      <c r="R231" s="383"/>
    </row>
    <row r="232" spans="1:18" x14ac:dyDescent="0.25">
      <c r="C232" s="248"/>
      <c r="D232" s="291" t="s">
        <v>618</v>
      </c>
      <c r="E232" s="261"/>
      <c r="F232" s="262"/>
      <c r="G232" s="263"/>
      <c r="H232" s="261">
        <v>3</v>
      </c>
      <c r="I232" s="261"/>
      <c r="J232" s="261"/>
      <c r="L232" s="382"/>
      <c r="M232" s="380"/>
      <c r="N232" s="381"/>
      <c r="O232" s="382"/>
      <c r="P232" s="379">
        <v>6</v>
      </c>
      <c r="Q232" s="382"/>
      <c r="R232" s="383"/>
    </row>
    <row r="233" spans="1:18" x14ac:dyDescent="0.25">
      <c r="C233" s="248"/>
      <c r="D233" s="300" t="s">
        <v>619</v>
      </c>
      <c r="E233" s="261"/>
      <c r="F233" s="262"/>
      <c r="G233" s="263"/>
      <c r="H233" s="261"/>
      <c r="I233" s="261"/>
      <c r="J233" s="261">
        <v>2</v>
      </c>
      <c r="L233" s="382"/>
      <c r="M233" s="380"/>
      <c r="N233" s="381"/>
      <c r="O233" s="382"/>
      <c r="P233" s="382"/>
      <c r="Q233" s="382"/>
      <c r="R233" s="397">
        <v>6</v>
      </c>
    </row>
    <row r="234" spans="1:18" ht="17.45" customHeight="1" x14ac:dyDescent="0.25">
      <c r="B234" s="244" t="s">
        <v>620</v>
      </c>
      <c r="C234" s="245"/>
      <c r="D234" s="246"/>
      <c r="E234" s="261"/>
      <c r="F234" s="262"/>
      <c r="G234" s="263"/>
      <c r="H234" s="261"/>
      <c r="I234" s="261"/>
      <c r="J234" s="261"/>
      <c r="L234" s="389"/>
      <c r="M234" s="389"/>
      <c r="N234" s="389"/>
      <c r="O234" s="386"/>
      <c r="P234" s="386"/>
      <c r="Q234" s="386"/>
      <c r="R234" s="389"/>
    </row>
    <row r="235" spans="1:18" x14ac:dyDescent="0.25">
      <c r="C235" s="248"/>
      <c r="D235" s="300" t="s">
        <v>621</v>
      </c>
      <c r="E235" s="261"/>
      <c r="F235" s="262">
        <v>3</v>
      </c>
      <c r="G235" s="263"/>
      <c r="H235" s="261"/>
      <c r="I235" s="261"/>
      <c r="J235" s="261"/>
      <c r="L235" s="382"/>
      <c r="M235" s="387">
        <v>2</v>
      </c>
      <c r="N235" s="381"/>
      <c r="O235" s="382"/>
      <c r="P235" s="382"/>
      <c r="Q235" s="382"/>
      <c r="R235" s="383"/>
    </row>
    <row r="236" spans="1:18" x14ac:dyDescent="0.25">
      <c r="C236" s="248"/>
      <c r="D236" s="300" t="s">
        <v>622</v>
      </c>
      <c r="E236" s="261"/>
      <c r="F236" s="262"/>
      <c r="G236" s="263"/>
      <c r="H236" s="261">
        <v>3</v>
      </c>
      <c r="I236" s="261"/>
      <c r="J236" s="261"/>
      <c r="L236" s="382"/>
      <c r="M236" s="380"/>
      <c r="N236" s="381"/>
      <c r="O236" s="382"/>
      <c r="P236" s="379">
        <v>9</v>
      </c>
      <c r="Q236" s="382"/>
      <c r="R236" s="383"/>
    </row>
    <row r="237" spans="1:18" x14ac:dyDescent="0.25">
      <c r="C237" s="248"/>
      <c r="D237" s="300" t="s">
        <v>623</v>
      </c>
      <c r="E237" s="261"/>
      <c r="F237" s="262">
        <v>2</v>
      </c>
      <c r="G237" s="263">
        <v>3</v>
      </c>
      <c r="H237" s="261">
        <v>3</v>
      </c>
      <c r="I237" s="261"/>
      <c r="J237" s="261"/>
      <c r="L237" s="382"/>
      <c r="M237" s="387">
        <v>8</v>
      </c>
      <c r="N237" s="381"/>
      <c r="O237" s="379">
        <v>15</v>
      </c>
      <c r="P237" s="379">
        <v>10</v>
      </c>
      <c r="Q237" s="382"/>
      <c r="R237" s="383"/>
    </row>
    <row r="238" spans="1:18" x14ac:dyDescent="0.25">
      <c r="C238" s="248"/>
      <c r="D238" s="300" t="s">
        <v>624</v>
      </c>
      <c r="E238" s="261"/>
      <c r="F238" s="262">
        <v>2</v>
      </c>
      <c r="G238" s="263"/>
      <c r="H238" s="261"/>
      <c r="I238" s="261">
        <v>3</v>
      </c>
      <c r="J238" s="261"/>
      <c r="L238" s="382"/>
      <c r="M238" s="387">
        <v>8</v>
      </c>
      <c r="N238" s="381"/>
      <c r="O238" s="382"/>
      <c r="P238" s="382"/>
      <c r="Q238" s="379">
        <v>10</v>
      </c>
      <c r="R238" s="383"/>
    </row>
    <row r="239" spans="1:18" x14ac:dyDescent="0.25">
      <c r="C239" s="248"/>
      <c r="D239" s="300" t="s">
        <v>625</v>
      </c>
      <c r="E239" s="261"/>
      <c r="F239" s="262">
        <v>2</v>
      </c>
      <c r="G239" s="263"/>
      <c r="H239" s="261"/>
      <c r="I239" s="261"/>
      <c r="J239" s="261">
        <v>3</v>
      </c>
      <c r="L239" s="382"/>
      <c r="M239" s="387">
        <v>8</v>
      </c>
      <c r="N239" s="381"/>
      <c r="O239" s="382"/>
      <c r="P239" s="382"/>
      <c r="Q239" s="382"/>
      <c r="R239" s="411">
        <v>10</v>
      </c>
    </row>
    <row r="240" spans="1:18" ht="17.45" customHeight="1" x14ac:dyDescent="0.25">
      <c r="B240" s="244" t="s">
        <v>626</v>
      </c>
      <c r="C240" s="245"/>
      <c r="D240" s="246"/>
      <c r="E240" s="277"/>
      <c r="F240" s="279"/>
      <c r="G240" s="279"/>
      <c r="H240" s="279"/>
      <c r="I240" s="279"/>
      <c r="J240" s="280"/>
      <c r="L240" s="389"/>
      <c r="M240" s="389"/>
      <c r="N240" s="389"/>
      <c r="O240" s="386"/>
      <c r="P240" s="386"/>
      <c r="Q240" s="386"/>
      <c r="R240" s="389"/>
    </row>
    <row r="241" spans="1:18" x14ac:dyDescent="0.25">
      <c r="C241" s="708"/>
      <c r="D241" s="300" t="s">
        <v>627</v>
      </c>
      <c r="E241" s="261">
        <v>2</v>
      </c>
      <c r="F241" s="262"/>
      <c r="G241" s="263">
        <v>3</v>
      </c>
      <c r="H241" s="261">
        <v>3</v>
      </c>
      <c r="I241" s="261">
        <v>3</v>
      </c>
      <c r="J241" s="261">
        <v>3</v>
      </c>
      <c r="L241" s="379">
        <v>4</v>
      </c>
      <c r="M241" s="380"/>
      <c r="N241" s="384">
        <v>4</v>
      </c>
      <c r="O241" s="382"/>
      <c r="P241" s="382"/>
      <c r="Q241" s="382"/>
      <c r="R241" s="383"/>
    </row>
    <row r="242" spans="1:18" x14ac:dyDescent="0.25">
      <c r="A242" s="239"/>
      <c r="C242" s="708"/>
      <c r="D242" s="300" t="s">
        <v>628</v>
      </c>
      <c r="E242" s="261">
        <v>2</v>
      </c>
      <c r="F242" s="262"/>
      <c r="G242" s="263">
        <v>3</v>
      </c>
      <c r="H242" s="261">
        <v>3</v>
      </c>
      <c r="I242" s="261">
        <v>3</v>
      </c>
      <c r="J242" s="261">
        <v>3</v>
      </c>
      <c r="L242" s="379">
        <v>4</v>
      </c>
      <c r="M242" s="380"/>
      <c r="N242" s="384">
        <v>6</v>
      </c>
      <c r="O242" s="382"/>
      <c r="P242" s="382"/>
      <c r="Q242" s="382"/>
      <c r="R242" s="383"/>
    </row>
    <row r="243" spans="1:18" ht="17.45" customHeight="1" x14ac:dyDescent="0.25">
      <c r="A243" s="239"/>
      <c r="D243" s="314"/>
      <c r="E243" s="298"/>
      <c r="F243" s="298"/>
      <c r="G243" s="298"/>
      <c r="I243" s="298"/>
      <c r="J243" s="298"/>
      <c r="L243" s="394">
        <f t="shared" ref="L243:R243" si="5">SUM(L231:L242)</f>
        <v>15</v>
      </c>
      <c r="M243" s="392">
        <f t="shared" si="5"/>
        <v>26</v>
      </c>
      <c r="N243" s="393">
        <f t="shared" si="5"/>
        <v>16</v>
      </c>
      <c r="O243" s="394">
        <f t="shared" si="5"/>
        <v>15</v>
      </c>
      <c r="P243" s="394">
        <f t="shared" si="5"/>
        <v>25</v>
      </c>
      <c r="Q243" s="394">
        <f t="shared" si="5"/>
        <v>10</v>
      </c>
      <c r="R243" s="395">
        <f t="shared" si="5"/>
        <v>16</v>
      </c>
    </row>
    <row r="244" spans="1:18" ht="17.45" customHeight="1" x14ac:dyDescent="0.25">
      <c r="E244" s="298"/>
      <c r="F244" s="298"/>
      <c r="G244" s="298"/>
      <c r="H244" s="298"/>
      <c r="I244" s="298"/>
      <c r="J244" s="298"/>
      <c r="L244" s="412"/>
      <c r="M244" s="412"/>
      <c r="N244" s="412"/>
      <c r="O244" s="413"/>
      <c r="P244" s="413"/>
      <c r="Q244" s="413"/>
      <c r="R244" s="414"/>
    </row>
    <row r="245" spans="1:18" ht="17.45" customHeight="1" x14ac:dyDescent="0.25">
      <c r="E245" s="298"/>
      <c r="F245" s="298"/>
      <c r="G245" s="298"/>
      <c r="H245" s="298"/>
      <c r="I245" s="298"/>
      <c r="J245" s="298"/>
      <c r="L245" s="379">
        <f>L243+L228+L191+L146+L95+L51</f>
        <v>92</v>
      </c>
      <c r="M245" s="387">
        <f>M243+M228+M191+M146+M95+M51</f>
        <v>273</v>
      </c>
      <c r="N245" s="384">
        <f>N243+N228+N191+N146+N95+N51</f>
        <v>97</v>
      </c>
      <c r="O245" s="379">
        <f>O243+O228+O191+O146+O95+O51+N245</f>
        <v>324</v>
      </c>
      <c r="P245" s="379">
        <f>P243+P228+P191+P146+P95+P51+N245</f>
        <v>324</v>
      </c>
      <c r="Q245" s="379">
        <f>Q243+Q228+Q191+Q146+Q95+Q51+N245</f>
        <v>324</v>
      </c>
      <c r="R245" s="401">
        <f>R243+R228+R191+R146+R95+R51+N245</f>
        <v>324</v>
      </c>
    </row>
    <row r="246" spans="1:18" ht="17.45" customHeight="1" x14ac:dyDescent="0.25">
      <c r="E246" s="298"/>
      <c r="F246" s="298"/>
      <c r="G246" s="298"/>
      <c r="H246" s="298"/>
      <c r="I246" s="298"/>
      <c r="J246" s="298"/>
      <c r="L246" s="249" t="s">
        <v>106</v>
      </c>
      <c r="M246" s="250" t="s">
        <v>107</v>
      </c>
      <c r="N246" s="255" t="s">
        <v>219</v>
      </c>
      <c r="O246" s="256" t="s">
        <v>411</v>
      </c>
      <c r="P246" s="281" t="s">
        <v>412</v>
      </c>
      <c r="Q246" s="257" t="s">
        <v>413</v>
      </c>
      <c r="R246" s="258" t="s">
        <v>414</v>
      </c>
    </row>
    <row r="247" spans="1:18" x14ac:dyDescent="0.25">
      <c r="D247" s="316" t="s">
        <v>629</v>
      </c>
      <c r="E247" s="298">
        <v>30</v>
      </c>
      <c r="F247" s="298">
        <v>30</v>
      </c>
      <c r="G247" s="709">
        <v>27</v>
      </c>
      <c r="H247" s="709"/>
      <c r="I247" s="709"/>
      <c r="J247" s="709"/>
    </row>
    <row r="248" spans="1:18" x14ac:dyDescent="0.25">
      <c r="E248" s="298">
        <f>E247*3</f>
        <v>90</v>
      </c>
      <c r="F248" s="298">
        <f>F247*9</f>
        <v>270</v>
      </c>
      <c r="G248" s="709">
        <f>G247*12</f>
        <v>324</v>
      </c>
      <c r="H248" s="709"/>
      <c r="I248" s="709"/>
      <c r="J248" s="709"/>
      <c r="L248" s="317">
        <f>L245-E248</f>
        <v>2</v>
      </c>
      <c r="M248" s="317">
        <f>M245-F248</f>
        <v>3</v>
      </c>
      <c r="N248" s="318">
        <f>N245/G248</f>
        <v>0.29938271604938271</v>
      </c>
      <c r="O248" s="319">
        <f>O245-G248</f>
        <v>0</v>
      </c>
      <c r="P248" s="320">
        <f>P245-G248</f>
        <v>0</v>
      </c>
      <c r="Q248" s="320">
        <f>Q245-G248</f>
        <v>0</v>
      </c>
      <c r="R248" s="319">
        <f>R245-G248</f>
        <v>0</v>
      </c>
    </row>
    <row r="249" spans="1:18" x14ac:dyDescent="0.25">
      <c r="E249" s="298"/>
      <c r="F249" s="298"/>
      <c r="G249" s="298"/>
      <c r="H249" s="298"/>
      <c r="I249" s="298"/>
      <c r="J249" s="298"/>
    </row>
    <row r="250" spans="1:18" x14ac:dyDescent="0.25">
      <c r="E250" s="298"/>
      <c r="F250" s="298"/>
      <c r="G250" s="298"/>
      <c r="H250" s="298"/>
      <c r="I250" s="298"/>
      <c r="J250" s="298"/>
    </row>
    <row r="251" spans="1:18" x14ac:dyDescent="0.25">
      <c r="E251" s="298"/>
      <c r="F251" s="298"/>
      <c r="G251" s="298"/>
      <c r="H251" s="298"/>
      <c r="I251" s="298"/>
      <c r="J251" s="298"/>
    </row>
    <row r="252" spans="1:18" x14ac:dyDescent="0.25">
      <c r="E252" s="298"/>
      <c r="F252" s="298"/>
      <c r="G252" s="298"/>
      <c r="H252" s="298"/>
      <c r="I252" s="298"/>
      <c r="J252" s="298"/>
    </row>
    <row r="253" spans="1:18" x14ac:dyDescent="0.25">
      <c r="E253" s="298"/>
      <c r="F253" s="298"/>
      <c r="G253" s="298"/>
      <c r="H253" s="298"/>
      <c r="I253" s="298"/>
      <c r="J253" s="298"/>
    </row>
    <row r="254" spans="1:18" x14ac:dyDescent="0.25">
      <c r="E254" s="298"/>
      <c r="F254" s="298"/>
      <c r="G254" s="298"/>
      <c r="H254" s="298"/>
      <c r="I254" s="298"/>
      <c r="J254" s="298"/>
    </row>
    <row r="255" spans="1:18" x14ac:dyDescent="0.25">
      <c r="E255" s="298"/>
      <c r="F255" s="298"/>
      <c r="G255" s="298"/>
      <c r="H255" s="298"/>
      <c r="I255" s="298"/>
      <c r="J255" s="298"/>
    </row>
    <row r="256" spans="1:18" x14ac:dyDescent="0.25">
      <c r="E256" s="298"/>
      <c r="F256" s="298"/>
      <c r="G256" s="298"/>
      <c r="H256" s="298"/>
      <c r="I256" s="298"/>
      <c r="J256" s="298"/>
    </row>
    <row r="257" spans="5:10" x14ac:dyDescent="0.25">
      <c r="E257" s="298"/>
      <c r="F257" s="298"/>
      <c r="G257" s="298"/>
      <c r="H257" s="298"/>
      <c r="I257" s="298"/>
      <c r="J257" s="298"/>
    </row>
    <row r="258" spans="5:10" x14ac:dyDescent="0.25">
      <c r="E258" s="298"/>
      <c r="F258" s="298"/>
      <c r="G258" s="298"/>
      <c r="H258" s="298"/>
      <c r="I258" s="298"/>
      <c r="J258" s="298"/>
    </row>
    <row r="259" spans="5:10" x14ac:dyDescent="0.25">
      <c r="E259" s="298"/>
      <c r="F259" s="298"/>
      <c r="G259" s="298"/>
      <c r="H259" s="298"/>
      <c r="I259" s="298"/>
      <c r="J259" s="298"/>
    </row>
    <row r="260" spans="5:10" x14ac:dyDescent="0.25">
      <c r="E260" s="298"/>
      <c r="F260" s="298"/>
      <c r="G260" s="298"/>
      <c r="H260" s="298"/>
      <c r="I260" s="298"/>
      <c r="J260" s="298"/>
    </row>
    <row r="261" spans="5:10" x14ac:dyDescent="0.25">
      <c r="E261" s="298"/>
      <c r="F261" s="298"/>
      <c r="G261" s="298"/>
      <c r="H261" s="298"/>
      <c r="I261" s="298"/>
      <c r="J261" s="298"/>
    </row>
    <row r="262" spans="5:10" x14ac:dyDescent="0.25">
      <c r="E262" s="298"/>
      <c r="F262" s="298"/>
      <c r="G262" s="298"/>
      <c r="H262" s="298"/>
      <c r="I262" s="298"/>
      <c r="J262" s="298"/>
    </row>
  </sheetData>
  <mergeCells count="9">
    <mergeCell ref="C241:C242"/>
    <mergeCell ref="G247:J247"/>
    <mergeCell ref="G248:J248"/>
    <mergeCell ref="A2:R2"/>
    <mergeCell ref="B3:J3"/>
    <mergeCell ref="E4:F4"/>
    <mergeCell ref="G4:J4"/>
    <mergeCell ref="L4:R4"/>
    <mergeCell ref="E5:J5"/>
  </mergeCells>
  <conditionalFormatting sqref="E7:J17 E78:J92 E101:J107 E111:J122 E96:J96 E20:J28 E42:J52 E187:J189 E192:J192 E206:J207 E147:J147 E238:J242 E213:J229 E157:J157 E61:J63 E39:J39 E54:J56 E58:J59 E65:J68 E98:J98 E124:J128 E130:J143 E149:J155 E159:J165 E167:J173 E194:J195 E201:J202 E231:J236 E30:J37 E197:J199">
    <cfRule type="colorScale" priority="21">
      <colorScale>
        <cfvo type="num" val="1"/>
        <cfvo type="num" val="4"/>
        <color theme="9" tint="0.79998168889431442"/>
        <color rgb="FF217D2A"/>
      </colorScale>
    </cfRule>
  </conditionalFormatting>
  <conditionalFormatting sqref="E18:J18">
    <cfRule type="colorScale" priority="20">
      <colorScale>
        <cfvo type="num" val="1"/>
        <cfvo type="num" val="4"/>
        <color theme="9" tint="0.79998168889431442"/>
        <color rgb="FF217D2A"/>
      </colorScale>
    </cfRule>
  </conditionalFormatting>
  <conditionalFormatting sqref="E40:J40">
    <cfRule type="colorScale" priority="19">
      <colorScale>
        <cfvo type="num" val="1"/>
        <cfvo type="num" val="4"/>
        <color theme="9" tint="0.79998168889431442"/>
        <color rgb="FF217D2A"/>
      </colorScale>
    </cfRule>
  </conditionalFormatting>
  <conditionalFormatting sqref="E69:J70">
    <cfRule type="colorScale" priority="18">
      <colorScale>
        <cfvo type="num" val="1"/>
        <cfvo type="num" val="4"/>
        <color theme="9" tint="0.79998168889431442"/>
        <color rgb="FF217D2A"/>
      </colorScale>
    </cfRule>
  </conditionalFormatting>
  <conditionalFormatting sqref="E71:J72">
    <cfRule type="colorScale" priority="17">
      <colorScale>
        <cfvo type="num" val="1"/>
        <cfvo type="num" val="4"/>
        <color theme="9" tint="0.79998168889431442"/>
        <color rgb="FF217D2A"/>
      </colorScale>
    </cfRule>
  </conditionalFormatting>
  <conditionalFormatting sqref="E73:J74">
    <cfRule type="colorScale" priority="16">
      <colorScale>
        <cfvo type="num" val="1"/>
        <cfvo type="num" val="4"/>
        <color theme="9" tint="0.79998168889431442"/>
        <color rgb="FF217D2A"/>
      </colorScale>
    </cfRule>
  </conditionalFormatting>
  <conditionalFormatting sqref="E75:J76">
    <cfRule type="colorScale" priority="15">
      <colorScale>
        <cfvo type="num" val="1"/>
        <cfvo type="num" val="4"/>
        <color theme="9" tint="0.79998168889431442"/>
        <color rgb="FF217D2A"/>
      </colorScale>
    </cfRule>
  </conditionalFormatting>
  <conditionalFormatting sqref="E93:J95">
    <cfRule type="colorScale" priority="14">
      <colorScale>
        <cfvo type="num" val="1"/>
        <cfvo type="num" val="4"/>
        <color theme="9" tint="0.79998168889431442"/>
        <color rgb="FF217D2A"/>
      </colorScale>
    </cfRule>
  </conditionalFormatting>
  <conditionalFormatting sqref="E108:J109">
    <cfRule type="colorScale" priority="13">
      <colorScale>
        <cfvo type="num" val="1"/>
        <cfvo type="num" val="4"/>
        <color theme="9" tint="0.79998168889431442"/>
        <color rgb="FF217D2A"/>
      </colorScale>
    </cfRule>
  </conditionalFormatting>
  <conditionalFormatting sqref="E99:J99">
    <cfRule type="colorScale" priority="12">
      <colorScale>
        <cfvo type="num" val="1"/>
        <cfvo type="num" val="4"/>
        <color theme="9" tint="0.79998168889431442"/>
        <color rgb="FF217D2A"/>
      </colorScale>
    </cfRule>
  </conditionalFormatting>
  <conditionalFormatting sqref="E100:J100">
    <cfRule type="colorScale" priority="11">
      <colorScale>
        <cfvo type="num" val="1"/>
        <cfvo type="num" val="4"/>
        <color theme="9" tint="0.79998168889431442"/>
        <color rgb="FF217D2A"/>
      </colorScale>
    </cfRule>
  </conditionalFormatting>
  <conditionalFormatting sqref="E144:J146">
    <cfRule type="colorScale" priority="10">
      <colorScale>
        <cfvo type="num" val="1"/>
        <cfvo type="num" val="4"/>
        <color theme="9" tint="0.79998168889431442"/>
        <color rgb="FF217D2A"/>
      </colorScale>
    </cfRule>
  </conditionalFormatting>
  <conditionalFormatting sqref="E174:J183">
    <cfRule type="colorScale" priority="9">
      <colorScale>
        <cfvo type="num" val="1"/>
        <cfvo type="num" val="4"/>
        <color theme="9" tint="0.79998168889431442"/>
        <color rgb="FF217D2A"/>
      </colorScale>
    </cfRule>
  </conditionalFormatting>
  <conditionalFormatting sqref="E184:J186 E190:J191">
    <cfRule type="colorScale" priority="8">
      <colorScale>
        <cfvo type="num" val="1"/>
        <cfvo type="num" val="4"/>
        <color theme="9" tint="0.79998168889431442"/>
        <color rgb="FF217D2A"/>
      </colorScale>
    </cfRule>
  </conditionalFormatting>
  <conditionalFormatting sqref="E203:J204">
    <cfRule type="colorScale" priority="7">
      <colorScale>
        <cfvo type="num" val="1"/>
        <cfvo type="num" val="4"/>
        <color theme="9" tint="0.79998168889431442"/>
        <color rgb="FF217D2A"/>
      </colorScale>
    </cfRule>
  </conditionalFormatting>
  <conditionalFormatting sqref="E208:J210">
    <cfRule type="colorScale" priority="6">
      <colorScale>
        <cfvo type="num" val="1"/>
        <cfvo type="num" val="4"/>
        <color theme="9" tint="0.79998168889431442"/>
        <color rgb="FF217D2A"/>
      </colorScale>
    </cfRule>
  </conditionalFormatting>
  <conditionalFormatting sqref="E237:J237">
    <cfRule type="colorScale" priority="5">
      <colorScale>
        <cfvo type="num" val="1"/>
        <cfvo type="num" val="4"/>
        <color theme="9" tint="0.79998168889431442"/>
        <color rgb="FF217D2A"/>
      </colorScale>
    </cfRule>
  </conditionalFormatting>
  <conditionalFormatting sqref="E156:J156">
    <cfRule type="colorScale" priority="4">
      <colorScale>
        <cfvo type="num" val="1"/>
        <cfvo type="num" val="4"/>
        <color theme="9" tint="0.79998168889431442"/>
        <color rgb="FF217D2A"/>
      </colorScale>
    </cfRule>
  </conditionalFormatting>
  <conditionalFormatting sqref="E60:J60">
    <cfRule type="colorScale" priority="3">
      <colorScale>
        <cfvo type="num" val="1"/>
        <cfvo type="num" val="4"/>
        <color theme="9" tint="0.79998168889431442"/>
        <color rgb="FF217D2A"/>
      </colorScale>
    </cfRule>
  </conditionalFormatting>
  <conditionalFormatting sqref="E196:J196">
    <cfRule type="colorScale" priority="2">
      <colorScale>
        <cfvo type="num" val="1"/>
        <cfvo type="num" val="4"/>
        <color theme="9" tint="0.79998168889431442"/>
        <color rgb="FF217D2A"/>
      </colorScale>
    </cfRule>
  </conditionalFormatting>
  <conditionalFormatting sqref="E205:J205">
    <cfRule type="colorScale" priority="1">
      <colorScale>
        <cfvo type="num" val="1"/>
        <cfvo type="num" val="4"/>
        <color theme="9" tint="0.79998168889431442"/>
        <color rgb="FF217D2A"/>
      </colorScale>
    </cfRule>
  </conditionalFormatting>
  <pageMargins left="0.23622047244094491" right="0.23622047244094491" top="0.74803149606299213" bottom="0.74803149606299213" header="0.31496062992125984" footer="0.31496062992125984"/>
  <pageSetup paperSize="8" scale="27" orientation="portrait" cellComments="asDisplayed"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E63"/>
  <sheetViews>
    <sheetView topLeftCell="C1" zoomScaleNormal="100" workbookViewId="0">
      <selection activeCell="D26" sqref="D26"/>
    </sheetView>
  </sheetViews>
  <sheetFormatPr baseColWidth="10" defaultColWidth="12.5703125" defaultRowHeight="15" x14ac:dyDescent="0.25"/>
  <cols>
    <col min="1" max="2" width="5.42578125" style="87" hidden="1" customWidth="1"/>
    <col min="3" max="3" width="10.42578125" style="88" customWidth="1"/>
    <col min="4" max="4" width="57.42578125" style="89" customWidth="1"/>
    <col min="5" max="5" width="6.85546875" style="90" customWidth="1"/>
    <col min="6" max="6" width="6.42578125" style="87" customWidth="1"/>
    <col min="7" max="28" width="7.7109375" style="87" customWidth="1"/>
    <col min="29" max="16384" width="12.5703125" style="87"/>
  </cols>
  <sheetData>
    <row r="1" spans="1:369" ht="15" customHeight="1" x14ac:dyDescent="0.25">
      <c r="G1" s="734" t="s">
        <v>115</v>
      </c>
      <c r="H1" s="735"/>
      <c r="I1" s="735"/>
      <c r="J1" s="735"/>
      <c r="K1" s="736"/>
      <c r="L1" s="737" t="s">
        <v>116</v>
      </c>
      <c r="M1" s="737"/>
      <c r="N1" s="737"/>
      <c r="O1" s="737"/>
      <c r="P1" s="738" t="s">
        <v>117</v>
      </c>
      <c r="Q1" s="739"/>
      <c r="R1" s="739"/>
      <c r="S1" s="740"/>
      <c r="T1" s="741" t="s">
        <v>118</v>
      </c>
      <c r="U1" s="741"/>
      <c r="V1" s="741"/>
      <c r="W1" s="742" t="s">
        <v>119</v>
      </c>
      <c r="X1" s="743"/>
      <c r="Y1" s="744"/>
      <c r="Z1" s="731" t="s">
        <v>120</v>
      </c>
      <c r="AA1" s="732"/>
      <c r="AB1" s="733"/>
    </row>
    <row r="2" spans="1:369" ht="162.75" customHeight="1" x14ac:dyDescent="0.25">
      <c r="D2" s="237" t="s">
        <v>746</v>
      </c>
      <c r="F2" s="128" t="s">
        <v>383</v>
      </c>
      <c r="G2" s="176" t="s">
        <v>121</v>
      </c>
      <c r="H2" s="177" t="s">
        <v>122</v>
      </c>
      <c r="I2" s="177" t="s">
        <v>123</v>
      </c>
      <c r="J2" s="177" t="s">
        <v>124</v>
      </c>
      <c r="K2" s="178" t="s">
        <v>125</v>
      </c>
      <c r="L2" s="179" t="s">
        <v>126</v>
      </c>
      <c r="M2" s="180" t="s">
        <v>127</v>
      </c>
      <c r="N2" s="180" t="s">
        <v>128</v>
      </c>
      <c r="O2" s="181" t="s">
        <v>129</v>
      </c>
      <c r="P2" s="182" t="s">
        <v>130</v>
      </c>
      <c r="Q2" s="183" t="s">
        <v>131</v>
      </c>
      <c r="R2" s="183" t="s">
        <v>132</v>
      </c>
      <c r="S2" s="184" t="s">
        <v>133</v>
      </c>
      <c r="T2" s="185" t="s">
        <v>134</v>
      </c>
      <c r="U2" s="186" t="s">
        <v>135</v>
      </c>
      <c r="V2" s="187" t="s">
        <v>384</v>
      </c>
      <c r="W2" s="188" t="s">
        <v>136</v>
      </c>
      <c r="X2" s="189" t="s">
        <v>137</v>
      </c>
      <c r="Y2" s="190" t="s">
        <v>138</v>
      </c>
      <c r="Z2" s="191" t="s">
        <v>139</v>
      </c>
      <c r="AA2" s="192" t="s">
        <v>140</v>
      </c>
      <c r="AB2" s="193" t="s">
        <v>141</v>
      </c>
    </row>
    <row r="3" spans="1:369" x14ac:dyDescent="0.25">
      <c r="D3" s="91" t="s">
        <v>58</v>
      </c>
      <c r="E3" s="92"/>
      <c r="F3" s="93"/>
      <c r="G3" s="93" t="s">
        <v>142</v>
      </c>
      <c r="H3" s="94" t="s">
        <v>143</v>
      </c>
      <c r="I3" s="94" t="s">
        <v>144</v>
      </c>
      <c r="J3" s="94" t="s">
        <v>145</v>
      </c>
      <c r="K3" s="95" t="s">
        <v>146</v>
      </c>
      <c r="L3" s="96" t="s">
        <v>147</v>
      </c>
      <c r="M3" s="94" t="s">
        <v>148</v>
      </c>
      <c r="N3" s="94" t="s">
        <v>149</v>
      </c>
      <c r="O3" s="97" t="s">
        <v>150</v>
      </c>
      <c r="P3" s="93" t="s">
        <v>151</v>
      </c>
      <c r="Q3" s="94" t="s">
        <v>152</v>
      </c>
      <c r="R3" s="94" t="s">
        <v>153</v>
      </c>
      <c r="S3" s="95" t="s">
        <v>154</v>
      </c>
      <c r="T3" s="96" t="s">
        <v>155</v>
      </c>
      <c r="U3" s="94" t="s">
        <v>156</v>
      </c>
      <c r="V3" s="97" t="s">
        <v>157</v>
      </c>
      <c r="W3" s="93" t="s">
        <v>158</v>
      </c>
      <c r="X3" s="94" t="s">
        <v>159</v>
      </c>
      <c r="Y3" s="95" t="s">
        <v>160</v>
      </c>
      <c r="Z3" s="93" t="s">
        <v>161</v>
      </c>
      <c r="AA3" s="94" t="s">
        <v>162</v>
      </c>
      <c r="AB3" s="95" t="s">
        <v>163</v>
      </c>
    </row>
    <row r="4" spans="1:369" x14ac:dyDescent="0.25">
      <c r="D4" s="91" t="s">
        <v>164</v>
      </c>
      <c r="E4" s="92"/>
      <c r="F4" s="93"/>
      <c r="G4" s="93">
        <f t="shared" ref="G4:AB4" si="0">COUNTA(G5:G61)</f>
        <v>15</v>
      </c>
      <c r="H4" s="94">
        <f t="shared" si="0"/>
        <v>15</v>
      </c>
      <c r="I4" s="94">
        <f t="shared" si="0"/>
        <v>7</v>
      </c>
      <c r="J4" s="94">
        <f t="shared" si="0"/>
        <v>6</v>
      </c>
      <c r="K4" s="95">
        <f t="shared" si="0"/>
        <v>11</v>
      </c>
      <c r="L4" s="96">
        <f t="shared" si="0"/>
        <v>12</v>
      </c>
      <c r="M4" s="94">
        <f t="shared" si="0"/>
        <v>6</v>
      </c>
      <c r="N4" s="94">
        <f t="shared" si="0"/>
        <v>10</v>
      </c>
      <c r="O4" s="97">
        <f t="shared" si="0"/>
        <v>9</v>
      </c>
      <c r="P4" s="93">
        <f t="shared" si="0"/>
        <v>12</v>
      </c>
      <c r="Q4" s="94">
        <f t="shared" si="0"/>
        <v>14</v>
      </c>
      <c r="R4" s="94">
        <f t="shared" si="0"/>
        <v>12</v>
      </c>
      <c r="S4" s="95">
        <f t="shared" si="0"/>
        <v>11</v>
      </c>
      <c r="T4" s="96">
        <f t="shared" si="0"/>
        <v>18</v>
      </c>
      <c r="U4" s="94">
        <f t="shared" si="0"/>
        <v>12</v>
      </c>
      <c r="V4" s="97">
        <f t="shared" si="0"/>
        <v>17</v>
      </c>
      <c r="W4" s="93">
        <f t="shared" si="0"/>
        <v>13</v>
      </c>
      <c r="X4" s="94">
        <f t="shared" si="0"/>
        <v>14</v>
      </c>
      <c r="Y4" s="95">
        <f t="shared" si="0"/>
        <v>15</v>
      </c>
      <c r="Z4" s="93">
        <f t="shared" si="0"/>
        <v>6</v>
      </c>
      <c r="AA4" s="94">
        <f t="shared" si="0"/>
        <v>19</v>
      </c>
      <c r="AB4" s="95">
        <f t="shared" si="0"/>
        <v>10</v>
      </c>
    </row>
    <row r="5" spans="1:369" s="98" customFormat="1" ht="30" x14ac:dyDescent="0.25">
      <c r="A5" s="98">
        <v>0</v>
      </c>
      <c r="C5" s="99" t="s">
        <v>165</v>
      </c>
      <c r="D5" s="100" t="s">
        <v>166</v>
      </c>
      <c r="E5" s="101" t="s">
        <v>167</v>
      </c>
      <c r="F5" s="102"/>
      <c r="G5" s="728"/>
      <c r="H5" s="729"/>
      <c r="I5" s="729"/>
      <c r="J5" s="729"/>
      <c r="K5" s="729"/>
      <c r="L5" s="729"/>
      <c r="M5" s="729"/>
      <c r="N5" s="729"/>
      <c r="O5" s="729"/>
      <c r="P5" s="729"/>
      <c r="Q5" s="729"/>
      <c r="R5" s="729"/>
      <c r="S5" s="729"/>
      <c r="T5" s="729"/>
      <c r="U5" s="729"/>
      <c r="V5" s="729"/>
      <c r="W5" s="729"/>
      <c r="X5" s="729"/>
      <c r="Y5" s="729"/>
      <c r="Z5" s="729"/>
      <c r="AA5" s="729"/>
      <c r="AB5" s="730"/>
      <c r="AC5" s="103"/>
      <c r="AD5" s="103"/>
      <c r="AE5" s="103"/>
      <c r="AF5" s="103"/>
      <c r="AG5" s="103"/>
      <c r="AH5" s="103"/>
      <c r="AI5" s="103"/>
      <c r="AJ5" s="103"/>
      <c r="AK5" s="103"/>
      <c r="AL5" s="103"/>
      <c r="AM5" s="103"/>
      <c r="AN5" s="103"/>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c r="BM5" s="103"/>
      <c r="BN5" s="103"/>
      <c r="BO5" s="103"/>
      <c r="BP5" s="103"/>
      <c r="BQ5" s="103"/>
      <c r="BR5" s="103"/>
      <c r="BS5" s="103"/>
      <c r="BT5" s="103"/>
      <c r="BU5" s="103"/>
      <c r="BV5" s="103"/>
      <c r="BW5" s="103"/>
      <c r="BX5" s="103"/>
      <c r="BY5" s="103"/>
      <c r="BZ5" s="103"/>
      <c r="CA5" s="103"/>
      <c r="CB5" s="103"/>
      <c r="CC5" s="103"/>
      <c r="CD5" s="103"/>
      <c r="CE5" s="103"/>
      <c r="CF5" s="103"/>
      <c r="CG5" s="103"/>
      <c r="CH5" s="103"/>
      <c r="CI5" s="103"/>
      <c r="CJ5" s="103"/>
      <c r="CK5" s="103"/>
      <c r="CL5" s="103"/>
      <c r="CM5" s="103"/>
      <c r="CN5" s="103"/>
      <c r="CO5" s="103"/>
      <c r="CP5" s="103"/>
      <c r="CQ5" s="103"/>
      <c r="CR5" s="103"/>
      <c r="CS5" s="103"/>
      <c r="CT5" s="103"/>
      <c r="CU5" s="103"/>
      <c r="CV5" s="103"/>
      <c r="CW5" s="103"/>
      <c r="CX5" s="103"/>
      <c r="CY5" s="103"/>
      <c r="CZ5" s="103"/>
      <c r="DA5" s="103"/>
      <c r="DB5" s="103"/>
      <c r="DC5" s="103"/>
      <c r="DD5" s="103"/>
      <c r="DE5" s="103"/>
      <c r="DF5" s="103"/>
      <c r="DG5" s="103"/>
      <c r="DH5" s="103"/>
      <c r="DI5" s="103"/>
      <c r="DJ5" s="103"/>
      <c r="DK5" s="103"/>
      <c r="DL5" s="103"/>
      <c r="DM5" s="103"/>
      <c r="DN5" s="103"/>
      <c r="DO5" s="103"/>
      <c r="DP5" s="103"/>
      <c r="DQ5" s="103"/>
      <c r="DR5" s="103"/>
      <c r="DS5" s="103"/>
      <c r="DT5" s="103"/>
      <c r="DU5" s="103"/>
      <c r="DV5" s="103"/>
      <c r="DW5" s="103"/>
      <c r="DX5" s="103"/>
      <c r="DY5" s="103"/>
      <c r="DZ5" s="103"/>
      <c r="EA5" s="103"/>
      <c r="EB5" s="103"/>
      <c r="EC5" s="103"/>
      <c r="ED5" s="103"/>
      <c r="EE5" s="103"/>
      <c r="EF5" s="103"/>
      <c r="EG5" s="103"/>
      <c r="EH5" s="103"/>
      <c r="EI5" s="103"/>
      <c r="EJ5" s="103"/>
      <c r="EK5" s="103"/>
      <c r="EL5" s="103"/>
      <c r="EM5" s="103"/>
      <c r="EN5" s="103"/>
      <c r="EO5" s="103"/>
      <c r="EP5" s="103"/>
      <c r="EQ5" s="103"/>
      <c r="ER5" s="103"/>
      <c r="ES5" s="103"/>
      <c r="ET5" s="103"/>
      <c r="EU5" s="103"/>
      <c r="EV5" s="103"/>
      <c r="EW5" s="103"/>
      <c r="EX5" s="103"/>
      <c r="EY5" s="103"/>
      <c r="EZ5" s="103"/>
      <c r="FA5" s="103"/>
      <c r="FB5" s="103"/>
      <c r="FC5" s="103"/>
      <c r="FD5" s="103"/>
      <c r="FE5" s="103"/>
      <c r="FF5" s="103"/>
      <c r="FG5" s="103"/>
      <c r="FH5" s="103"/>
      <c r="FI5" s="103"/>
      <c r="FJ5" s="103"/>
      <c r="FK5" s="103"/>
      <c r="FL5" s="103"/>
      <c r="FM5" s="103"/>
      <c r="FN5" s="103"/>
      <c r="FO5" s="103"/>
      <c r="FP5" s="103"/>
      <c r="FQ5" s="103"/>
      <c r="FR5" s="103"/>
      <c r="FS5" s="103"/>
      <c r="FT5" s="103"/>
      <c r="FU5" s="103"/>
      <c r="FV5" s="103"/>
      <c r="FW5" s="103"/>
      <c r="FX5" s="103"/>
      <c r="FY5" s="103"/>
      <c r="FZ5" s="103"/>
      <c r="GA5" s="103"/>
      <c r="GB5" s="103"/>
      <c r="GC5" s="103"/>
      <c r="GD5" s="103"/>
      <c r="GE5" s="103"/>
      <c r="GF5" s="103"/>
      <c r="GG5" s="103"/>
      <c r="GH5" s="103"/>
      <c r="GI5" s="103"/>
      <c r="GJ5" s="103"/>
      <c r="GK5" s="103"/>
      <c r="GL5" s="103"/>
      <c r="GM5" s="103"/>
      <c r="GN5" s="103"/>
      <c r="GO5" s="103"/>
      <c r="GP5" s="103"/>
      <c r="GQ5" s="103"/>
      <c r="GR5" s="103"/>
      <c r="GS5" s="103"/>
      <c r="GT5" s="103"/>
      <c r="GU5" s="103"/>
      <c r="GV5" s="103"/>
      <c r="GW5" s="103"/>
      <c r="GX5" s="103"/>
      <c r="GY5" s="103"/>
      <c r="GZ5" s="103"/>
      <c r="HA5" s="103"/>
      <c r="HB5" s="103"/>
      <c r="HC5" s="103"/>
      <c r="HD5" s="103"/>
      <c r="HE5" s="103"/>
      <c r="HF5" s="103"/>
      <c r="HG5" s="103"/>
      <c r="HH5" s="103"/>
      <c r="HI5" s="103"/>
      <c r="HJ5" s="103"/>
      <c r="HK5" s="103"/>
      <c r="HL5" s="103"/>
      <c r="HM5" s="103"/>
      <c r="HN5" s="103"/>
      <c r="HO5" s="103"/>
      <c r="HP5" s="103"/>
      <c r="HQ5" s="103"/>
      <c r="HR5" s="103"/>
      <c r="HS5" s="103"/>
      <c r="HT5" s="103"/>
      <c r="HU5" s="103"/>
      <c r="HV5" s="103"/>
      <c r="HW5" s="103"/>
      <c r="HX5" s="103"/>
      <c r="HY5" s="103"/>
      <c r="HZ5" s="103"/>
      <c r="IA5" s="103"/>
      <c r="IB5" s="103"/>
      <c r="IC5" s="103"/>
      <c r="ID5" s="103"/>
      <c r="IE5" s="103"/>
      <c r="IF5" s="103"/>
      <c r="IG5" s="103"/>
      <c r="IH5" s="103"/>
      <c r="II5" s="103"/>
      <c r="IJ5" s="103"/>
      <c r="IK5" s="103"/>
      <c r="IL5" s="103"/>
      <c r="IM5" s="103"/>
      <c r="IN5" s="103"/>
      <c r="IO5" s="103"/>
      <c r="IP5" s="103"/>
      <c r="IQ5" s="103"/>
      <c r="IR5" s="103"/>
      <c r="IS5" s="103"/>
      <c r="IT5" s="103"/>
      <c r="IU5" s="103"/>
      <c r="IV5" s="103"/>
      <c r="IW5" s="103"/>
      <c r="IX5" s="103"/>
      <c r="IY5" s="103"/>
      <c r="IZ5" s="103"/>
      <c r="JA5" s="103"/>
      <c r="JB5" s="103"/>
      <c r="JC5" s="103"/>
      <c r="JD5" s="103"/>
      <c r="JE5" s="103"/>
      <c r="JF5" s="103"/>
      <c r="JG5" s="103"/>
      <c r="JH5" s="103"/>
      <c r="JI5" s="103"/>
      <c r="JJ5" s="103"/>
      <c r="JK5" s="103"/>
      <c r="JL5" s="103"/>
      <c r="JM5" s="103"/>
      <c r="JN5" s="103"/>
      <c r="JO5" s="103"/>
      <c r="JP5" s="103"/>
      <c r="JQ5" s="103"/>
      <c r="JR5" s="103"/>
      <c r="JS5" s="103"/>
      <c r="JT5" s="103"/>
      <c r="JU5" s="103"/>
      <c r="JV5" s="103"/>
      <c r="JW5" s="103"/>
      <c r="JX5" s="103"/>
      <c r="JY5" s="103"/>
      <c r="JZ5" s="103"/>
      <c r="KA5" s="103"/>
      <c r="KB5" s="103"/>
      <c r="KC5" s="103"/>
      <c r="KD5" s="103"/>
      <c r="KE5" s="103"/>
      <c r="KF5" s="103"/>
      <c r="KG5" s="103"/>
      <c r="KH5" s="103"/>
      <c r="KI5" s="103"/>
      <c r="KJ5" s="103"/>
      <c r="KK5" s="103"/>
      <c r="KL5" s="103"/>
      <c r="KM5" s="103"/>
      <c r="KN5" s="103"/>
      <c r="KO5" s="103"/>
      <c r="KP5" s="103"/>
      <c r="KQ5" s="103"/>
      <c r="KR5" s="103"/>
      <c r="KS5" s="103"/>
      <c r="KT5" s="103"/>
      <c r="KU5" s="103"/>
      <c r="KV5" s="103"/>
      <c r="KW5" s="103"/>
      <c r="KX5" s="103"/>
      <c r="KY5" s="103"/>
      <c r="KZ5" s="103"/>
      <c r="LA5" s="103"/>
      <c r="LB5" s="103"/>
      <c r="LC5" s="103"/>
      <c r="LD5" s="103"/>
      <c r="LE5" s="103"/>
      <c r="LF5" s="103"/>
      <c r="LG5" s="103"/>
      <c r="LH5" s="103"/>
      <c r="LI5" s="103"/>
      <c r="LJ5" s="103"/>
      <c r="LK5" s="103"/>
      <c r="LL5" s="103"/>
      <c r="LM5" s="103"/>
      <c r="LN5" s="103"/>
      <c r="LO5" s="103"/>
      <c r="LP5" s="103"/>
      <c r="LQ5" s="103"/>
      <c r="LR5" s="103"/>
      <c r="LS5" s="103"/>
      <c r="LT5" s="103"/>
      <c r="LU5" s="103"/>
      <c r="LV5" s="103"/>
      <c r="LW5" s="103"/>
      <c r="LX5" s="103"/>
      <c r="LY5" s="103"/>
      <c r="LZ5" s="103"/>
      <c r="MA5" s="103"/>
      <c r="MB5" s="103"/>
      <c r="MC5" s="103"/>
      <c r="MD5" s="103"/>
      <c r="ME5" s="103"/>
      <c r="MF5" s="103"/>
      <c r="MG5" s="103"/>
      <c r="MH5" s="103"/>
      <c r="MI5" s="103"/>
      <c r="MJ5" s="103"/>
      <c r="MK5" s="103"/>
      <c r="ML5" s="103"/>
      <c r="MM5" s="103"/>
      <c r="MN5" s="103"/>
      <c r="MO5" s="103"/>
      <c r="MP5" s="103"/>
      <c r="MQ5" s="103"/>
      <c r="MR5" s="103"/>
      <c r="MS5" s="103"/>
      <c r="MT5" s="103"/>
      <c r="MU5" s="103"/>
      <c r="MV5" s="103"/>
      <c r="MW5" s="103"/>
      <c r="MX5" s="103"/>
      <c r="MY5" s="103"/>
      <c r="MZ5" s="103"/>
      <c r="NA5" s="103"/>
      <c r="NB5" s="103"/>
      <c r="NC5" s="103"/>
      <c r="ND5" s="103"/>
      <c r="NE5" s="103"/>
    </row>
    <row r="6" spans="1:369" ht="38.25" x14ac:dyDescent="0.25">
      <c r="A6" s="104">
        <v>1</v>
      </c>
      <c r="B6" s="104">
        <v>0</v>
      </c>
      <c r="C6" s="105" t="s">
        <v>168</v>
      </c>
      <c r="D6" s="106" t="s">
        <v>169</v>
      </c>
      <c r="E6" s="107" t="s">
        <v>107</v>
      </c>
      <c r="F6" s="93">
        <f>+COUNTA(G6:AB6)</f>
        <v>5</v>
      </c>
      <c r="G6" s="224"/>
      <c r="H6" s="225"/>
      <c r="I6" s="225" t="s">
        <v>170</v>
      </c>
      <c r="J6" s="225" t="s">
        <v>170</v>
      </c>
      <c r="K6" s="226" t="s">
        <v>170</v>
      </c>
      <c r="L6" s="227" t="s">
        <v>170</v>
      </c>
      <c r="M6" s="225"/>
      <c r="N6" s="225"/>
      <c r="O6" s="228"/>
      <c r="P6" s="224"/>
      <c r="Q6" s="225"/>
      <c r="R6" s="225"/>
      <c r="S6" s="226"/>
      <c r="T6" s="227"/>
      <c r="U6" s="225" t="s">
        <v>170</v>
      </c>
      <c r="V6" s="228"/>
      <c r="W6" s="224"/>
      <c r="X6" s="225"/>
      <c r="Y6" s="226"/>
      <c r="Z6" s="224"/>
      <c r="AA6" s="225"/>
      <c r="AB6" s="226"/>
    </row>
    <row r="7" spans="1:369" ht="25.5" x14ac:dyDescent="0.25">
      <c r="A7" s="104">
        <v>2</v>
      </c>
      <c r="B7" s="104">
        <v>0</v>
      </c>
      <c r="C7" s="105" t="s">
        <v>171</v>
      </c>
      <c r="D7" s="106" t="s">
        <v>172</v>
      </c>
      <c r="E7" s="107" t="s">
        <v>107</v>
      </c>
      <c r="F7" s="93">
        <f>+COUNTA(G7:AB7)</f>
        <v>4</v>
      </c>
      <c r="G7" s="224" t="s">
        <v>170</v>
      </c>
      <c r="H7" s="225"/>
      <c r="I7" s="225" t="s">
        <v>170</v>
      </c>
      <c r="J7" s="225"/>
      <c r="K7" s="226" t="s">
        <v>170</v>
      </c>
      <c r="L7" s="227" t="s">
        <v>170</v>
      </c>
      <c r="M7" s="225"/>
      <c r="N7" s="225"/>
      <c r="O7" s="228"/>
      <c r="P7" s="224"/>
      <c r="Q7" s="225"/>
      <c r="R7" s="225"/>
      <c r="S7" s="226"/>
      <c r="T7" s="227"/>
      <c r="U7" s="225"/>
      <c r="V7" s="228"/>
      <c r="W7" s="224"/>
      <c r="X7" s="225"/>
      <c r="Y7" s="226"/>
      <c r="Z7" s="224"/>
      <c r="AA7" s="225"/>
      <c r="AB7" s="226"/>
    </row>
    <row r="8" spans="1:369" ht="38.25" x14ac:dyDescent="0.25">
      <c r="A8" s="104">
        <v>4</v>
      </c>
      <c r="B8" s="104">
        <v>3</v>
      </c>
      <c r="C8" s="105" t="s">
        <v>173</v>
      </c>
      <c r="D8" s="106" t="s">
        <v>174</v>
      </c>
      <c r="E8" s="107" t="s">
        <v>107</v>
      </c>
      <c r="F8" s="93">
        <f>+COUNTA(G8:AB8)</f>
        <v>8</v>
      </c>
      <c r="G8" s="224"/>
      <c r="H8" s="225"/>
      <c r="I8" s="225"/>
      <c r="J8" s="225"/>
      <c r="K8" s="229" t="s">
        <v>170</v>
      </c>
      <c r="L8" s="230"/>
      <c r="M8" s="231"/>
      <c r="N8" s="231"/>
      <c r="O8" s="232"/>
      <c r="P8" s="224" t="s">
        <v>170</v>
      </c>
      <c r="Q8" s="225"/>
      <c r="R8" s="225" t="s">
        <v>170</v>
      </c>
      <c r="S8" s="226"/>
      <c r="T8" s="227" t="s">
        <v>170</v>
      </c>
      <c r="U8" s="225"/>
      <c r="V8" s="228" t="s">
        <v>170</v>
      </c>
      <c r="W8" s="224" t="s">
        <v>170</v>
      </c>
      <c r="X8" s="225" t="s">
        <v>170</v>
      </c>
      <c r="Y8" s="226" t="s">
        <v>170</v>
      </c>
      <c r="Z8" s="224"/>
      <c r="AA8" s="225"/>
      <c r="AB8" s="226"/>
    </row>
    <row r="9" spans="1:369" s="98" customFormat="1" ht="20.25" customHeight="1" x14ac:dyDescent="0.25">
      <c r="A9" s="98">
        <v>6</v>
      </c>
      <c r="C9" s="99" t="s">
        <v>175</v>
      </c>
      <c r="D9" s="100" t="s">
        <v>176</v>
      </c>
      <c r="E9" s="101"/>
      <c r="F9" s="102"/>
      <c r="G9" s="719"/>
      <c r="H9" s="720"/>
      <c r="I9" s="720"/>
      <c r="J9" s="720"/>
      <c r="K9" s="720"/>
      <c r="L9" s="720"/>
      <c r="M9" s="720"/>
      <c r="N9" s="720"/>
      <c r="O9" s="720"/>
      <c r="P9" s="720"/>
      <c r="Q9" s="720"/>
      <c r="R9" s="720"/>
      <c r="S9" s="720"/>
      <c r="T9" s="720"/>
      <c r="U9" s="720"/>
      <c r="V9" s="720"/>
      <c r="W9" s="720"/>
      <c r="X9" s="720"/>
      <c r="Y9" s="720"/>
      <c r="Z9" s="720"/>
      <c r="AA9" s="720"/>
      <c r="AB9" s="721"/>
      <c r="AC9" s="103"/>
      <c r="AD9" s="103"/>
      <c r="AE9" s="103"/>
      <c r="AF9" s="103"/>
      <c r="AG9" s="103"/>
      <c r="AH9" s="103"/>
      <c r="AI9" s="103"/>
      <c r="AJ9" s="103"/>
      <c r="AK9" s="103"/>
      <c r="AL9" s="103"/>
      <c r="AM9" s="103"/>
      <c r="AN9" s="103"/>
      <c r="AO9" s="103"/>
      <c r="AP9" s="103"/>
      <c r="AQ9" s="103"/>
      <c r="AR9" s="103"/>
      <c r="AS9" s="103"/>
      <c r="AT9" s="103"/>
      <c r="AU9" s="103"/>
      <c r="AV9" s="103"/>
      <c r="AW9" s="103"/>
      <c r="AX9" s="103"/>
      <c r="AY9" s="103"/>
      <c r="AZ9" s="103"/>
      <c r="BA9" s="103"/>
      <c r="BB9" s="103"/>
      <c r="BC9" s="103"/>
      <c r="BD9" s="103"/>
      <c r="BE9" s="103"/>
      <c r="BF9" s="103"/>
      <c r="BG9" s="103"/>
      <c r="BH9" s="103"/>
      <c r="BI9" s="103"/>
      <c r="BJ9" s="103"/>
      <c r="BK9" s="103"/>
      <c r="BL9" s="103"/>
      <c r="BM9" s="103"/>
      <c r="BN9" s="103"/>
      <c r="BO9" s="103"/>
      <c r="BP9" s="103"/>
      <c r="BQ9" s="103"/>
      <c r="BR9" s="103"/>
      <c r="BS9" s="103"/>
      <c r="BT9" s="103"/>
      <c r="BU9" s="103"/>
      <c r="BV9" s="103"/>
      <c r="BW9" s="103"/>
      <c r="BX9" s="103"/>
      <c r="BY9" s="103"/>
      <c r="BZ9" s="103"/>
      <c r="CA9" s="103"/>
      <c r="CB9" s="103"/>
      <c r="CC9" s="103"/>
      <c r="CD9" s="103"/>
      <c r="CE9" s="103"/>
      <c r="CF9" s="103"/>
      <c r="CG9" s="103"/>
      <c r="CH9" s="103"/>
      <c r="CI9" s="103"/>
      <c r="CJ9" s="103"/>
      <c r="CK9" s="103"/>
      <c r="CL9" s="103"/>
      <c r="CM9" s="103"/>
      <c r="CN9" s="103"/>
      <c r="CO9" s="103"/>
      <c r="CP9" s="103"/>
      <c r="CQ9" s="103"/>
      <c r="CR9" s="103"/>
      <c r="CS9" s="103"/>
      <c r="CT9" s="103"/>
      <c r="CU9" s="103"/>
      <c r="CV9" s="103"/>
      <c r="CW9" s="103"/>
      <c r="CX9" s="103"/>
      <c r="CY9" s="103"/>
      <c r="CZ9" s="103"/>
      <c r="DA9" s="103"/>
      <c r="DB9" s="103"/>
      <c r="DC9" s="103"/>
      <c r="DD9" s="103"/>
      <c r="DE9" s="103"/>
      <c r="DF9" s="103"/>
      <c r="DG9" s="103"/>
      <c r="DH9" s="103"/>
      <c r="DI9" s="103"/>
      <c r="DJ9" s="103"/>
      <c r="DK9" s="103"/>
      <c r="DL9" s="103"/>
      <c r="DM9" s="103"/>
      <c r="DN9" s="103"/>
      <c r="DO9" s="103"/>
      <c r="DP9" s="103"/>
      <c r="DQ9" s="103"/>
      <c r="DR9" s="103"/>
      <c r="DS9" s="103"/>
      <c r="DT9" s="103"/>
      <c r="DU9" s="103"/>
      <c r="DV9" s="103"/>
      <c r="DW9" s="103"/>
      <c r="DX9" s="103"/>
      <c r="DY9" s="103"/>
      <c r="DZ9" s="103"/>
      <c r="EA9" s="103"/>
      <c r="EB9" s="103"/>
      <c r="EC9" s="103"/>
      <c r="ED9" s="103"/>
      <c r="EE9" s="103"/>
      <c r="EF9" s="103"/>
      <c r="EG9" s="103"/>
      <c r="EH9" s="103"/>
      <c r="EI9" s="103"/>
      <c r="EJ9" s="103"/>
      <c r="EK9" s="103"/>
      <c r="EL9" s="103"/>
      <c r="EM9" s="103"/>
      <c r="EN9" s="103"/>
      <c r="EO9" s="103"/>
      <c r="EP9" s="103"/>
      <c r="EQ9" s="103"/>
      <c r="ER9" s="103"/>
      <c r="ES9" s="103"/>
      <c r="ET9" s="103"/>
      <c r="EU9" s="103"/>
      <c r="EV9" s="103"/>
      <c r="EW9" s="103"/>
      <c r="EX9" s="103"/>
      <c r="EY9" s="103"/>
      <c r="EZ9" s="103"/>
      <c r="FA9" s="103"/>
      <c r="FB9" s="103"/>
      <c r="FC9" s="103"/>
      <c r="FD9" s="103"/>
      <c r="FE9" s="103"/>
      <c r="FF9" s="103"/>
      <c r="FG9" s="103"/>
      <c r="FH9" s="103"/>
      <c r="FI9" s="103"/>
      <c r="FJ9" s="103"/>
      <c r="FK9" s="103"/>
      <c r="FL9" s="103"/>
      <c r="FM9" s="103"/>
      <c r="FN9" s="103"/>
      <c r="FO9" s="103"/>
      <c r="FP9" s="103"/>
      <c r="FQ9" s="103"/>
      <c r="FR9" s="103"/>
      <c r="FS9" s="103"/>
      <c r="FT9" s="103"/>
      <c r="FU9" s="103"/>
      <c r="FV9" s="103"/>
      <c r="FW9" s="103"/>
      <c r="FX9" s="103"/>
      <c r="FY9" s="103"/>
      <c r="FZ9" s="103"/>
      <c r="GA9" s="103"/>
      <c r="GB9" s="103"/>
      <c r="GC9" s="103"/>
      <c r="GD9" s="103"/>
      <c r="GE9" s="103"/>
      <c r="GF9" s="103"/>
      <c r="GG9" s="103"/>
      <c r="GH9" s="103"/>
      <c r="GI9" s="103"/>
      <c r="GJ9" s="103"/>
      <c r="GK9" s="103"/>
      <c r="GL9" s="103"/>
      <c r="GM9" s="103"/>
      <c r="GN9" s="103"/>
      <c r="GO9" s="103"/>
      <c r="GP9" s="103"/>
      <c r="GQ9" s="103"/>
      <c r="GR9" s="103"/>
      <c r="GS9" s="103"/>
      <c r="GT9" s="103"/>
      <c r="GU9" s="103"/>
      <c r="GV9" s="103"/>
      <c r="GW9" s="103"/>
      <c r="GX9" s="103"/>
      <c r="GY9" s="103"/>
      <c r="GZ9" s="103"/>
      <c r="HA9" s="103"/>
      <c r="HB9" s="103"/>
      <c r="HC9" s="103"/>
      <c r="HD9" s="103"/>
      <c r="HE9" s="103"/>
      <c r="HF9" s="103"/>
      <c r="HG9" s="103"/>
      <c r="HH9" s="103"/>
      <c r="HI9" s="103"/>
      <c r="HJ9" s="103"/>
      <c r="HK9" s="103"/>
      <c r="HL9" s="103"/>
      <c r="HM9" s="103"/>
      <c r="HN9" s="103"/>
      <c r="HO9" s="103"/>
      <c r="HP9" s="103"/>
      <c r="HQ9" s="103"/>
      <c r="HR9" s="103"/>
      <c r="HS9" s="103"/>
      <c r="HT9" s="103"/>
      <c r="HU9" s="103"/>
      <c r="HV9" s="103"/>
      <c r="HW9" s="103"/>
      <c r="HX9" s="103"/>
      <c r="HY9" s="103"/>
      <c r="HZ9" s="103"/>
      <c r="IA9" s="103"/>
      <c r="IB9" s="103"/>
      <c r="IC9" s="103"/>
      <c r="ID9" s="103"/>
      <c r="IE9" s="103"/>
      <c r="IF9" s="103"/>
      <c r="IG9" s="103"/>
      <c r="IH9" s="103"/>
      <c r="II9" s="103"/>
      <c r="IJ9" s="103"/>
      <c r="IK9" s="103"/>
      <c r="IL9" s="103"/>
      <c r="IM9" s="103"/>
      <c r="IN9" s="103"/>
      <c r="IO9" s="103"/>
      <c r="IP9" s="103"/>
      <c r="IQ9" s="103"/>
      <c r="IR9" s="103"/>
      <c r="IS9" s="103"/>
      <c r="IT9" s="103"/>
      <c r="IU9" s="103"/>
      <c r="IV9" s="103"/>
      <c r="IW9" s="103"/>
      <c r="IX9" s="103"/>
      <c r="IY9" s="103"/>
      <c r="IZ9" s="103"/>
      <c r="JA9" s="103"/>
      <c r="JB9" s="103"/>
      <c r="JC9" s="103"/>
      <c r="JD9" s="103"/>
      <c r="JE9" s="103"/>
      <c r="JF9" s="103"/>
      <c r="JG9" s="103"/>
      <c r="JH9" s="103"/>
      <c r="JI9" s="103"/>
      <c r="JJ9" s="103"/>
      <c r="JK9" s="103"/>
      <c r="JL9" s="103"/>
      <c r="JM9" s="103"/>
      <c r="JN9" s="103"/>
      <c r="JO9" s="103"/>
      <c r="JP9" s="103"/>
      <c r="JQ9" s="103"/>
      <c r="JR9" s="103"/>
      <c r="JS9" s="103"/>
      <c r="JT9" s="103"/>
      <c r="JU9" s="103"/>
      <c r="JV9" s="103"/>
      <c r="JW9" s="103"/>
      <c r="JX9" s="103"/>
      <c r="JY9" s="103"/>
      <c r="JZ9" s="103"/>
      <c r="KA9" s="103"/>
      <c r="KB9" s="103"/>
      <c r="KC9" s="103"/>
      <c r="KD9" s="103"/>
      <c r="KE9" s="103"/>
      <c r="KF9" s="103"/>
      <c r="KG9" s="103"/>
      <c r="KH9" s="103"/>
      <c r="KI9" s="103"/>
      <c r="KJ9" s="103"/>
      <c r="KK9" s="103"/>
      <c r="KL9" s="103"/>
      <c r="KM9" s="103"/>
      <c r="KN9" s="103"/>
      <c r="KO9" s="103"/>
      <c r="KP9" s="103"/>
      <c r="KQ9" s="103"/>
      <c r="KR9" s="103"/>
      <c r="KS9" s="103"/>
      <c r="KT9" s="103"/>
      <c r="KU9" s="103"/>
      <c r="KV9" s="103"/>
      <c r="KW9" s="103"/>
      <c r="KX9" s="103"/>
      <c r="KY9" s="103"/>
      <c r="KZ9" s="103"/>
      <c r="LA9" s="103"/>
      <c r="LB9" s="103"/>
      <c r="LC9" s="103"/>
      <c r="LD9" s="103"/>
      <c r="LE9" s="103"/>
      <c r="LF9" s="103"/>
      <c r="LG9" s="103"/>
      <c r="LH9" s="103"/>
      <c r="LI9" s="103"/>
      <c r="LJ9" s="103"/>
      <c r="LK9" s="103"/>
      <c r="LL9" s="103"/>
      <c r="LM9" s="103"/>
      <c r="LN9" s="103"/>
      <c r="LO9" s="103"/>
      <c r="LP9" s="103"/>
      <c r="LQ9" s="103"/>
      <c r="LR9" s="103"/>
      <c r="LS9" s="103"/>
      <c r="LT9" s="103"/>
      <c r="LU9" s="103"/>
      <c r="LV9" s="103"/>
      <c r="LW9" s="103"/>
      <c r="LX9" s="103"/>
      <c r="LY9" s="103"/>
      <c r="LZ9" s="103"/>
      <c r="MA9" s="103"/>
      <c r="MB9" s="103"/>
      <c r="MC9" s="103"/>
      <c r="MD9" s="103"/>
      <c r="ME9" s="103"/>
      <c r="MF9" s="103"/>
      <c r="MG9" s="103"/>
      <c r="MH9" s="103"/>
      <c r="MI9" s="103"/>
      <c r="MJ9" s="103"/>
      <c r="MK9" s="103"/>
      <c r="ML9" s="103"/>
      <c r="MM9" s="103"/>
      <c r="MN9" s="103"/>
      <c r="MO9" s="103"/>
      <c r="MP9" s="103"/>
      <c r="MQ9" s="103"/>
      <c r="MR9" s="103"/>
      <c r="MS9" s="103"/>
      <c r="MT9" s="103"/>
      <c r="MU9" s="103"/>
      <c r="MV9" s="103"/>
      <c r="MW9" s="103"/>
      <c r="MX9" s="103"/>
      <c r="MY9" s="103"/>
      <c r="MZ9" s="103"/>
      <c r="NA9" s="103"/>
      <c r="NB9" s="103"/>
      <c r="NC9" s="103"/>
      <c r="ND9" s="103"/>
      <c r="NE9" s="103"/>
    </row>
    <row r="10" spans="1:369" ht="25.5" x14ac:dyDescent="0.25">
      <c r="A10" s="104">
        <v>7</v>
      </c>
      <c r="B10" s="104">
        <v>6</v>
      </c>
      <c r="C10" s="105" t="s">
        <v>177</v>
      </c>
      <c r="D10" s="106" t="s">
        <v>178</v>
      </c>
      <c r="E10" s="107" t="s">
        <v>106</v>
      </c>
      <c r="F10" s="93">
        <f>+COUNTA(G10:AB10)</f>
        <v>2</v>
      </c>
      <c r="G10" s="224" t="s">
        <v>170</v>
      </c>
      <c r="H10" s="225" t="s">
        <v>170</v>
      </c>
      <c r="I10" s="225"/>
      <c r="J10" s="225"/>
      <c r="K10" s="226"/>
      <c r="L10" s="227"/>
      <c r="M10" s="225"/>
      <c r="N10" s="225"/>
      <c r="O10" s="228"/>
      <c r="P10" s="224"/>
      <c r="Q10" s="225"/>
      <c r="R10" s="225"/>
      <c r="S10" s="226"/>
      <c r="T10" s="227"/>
      <c r="U10" s="225"/>
      <c r="V10" s="228"/>
      <c r="W10" s="224"/>
      <c r="X10" s="225"/>
      <c r="Y10" s="226"/>
      <c r="Z10" s="224"/>
      <c r="AA10" s="225"/>
      <c r="AB10" s="226"/>
    </row>
    <row r="11" spans="1:369" ht="25.5" x14ac:dyDescent="0.25">
      <c r="A11" s="104">
        <v>8</v>
      </c>
      <c r="B11" s="104">
        <v>6</v>
      </c>
      <c r="C11" s="105" t="s">
        <v>179</v>
      </c>
      <c r="D11" s="106" t="s">
        <v>180</v>
      </c>
      <c r="E11" s="107" t="s">
        <v>106</v>
      </c>
      <c r="F11" s="93">
        <f>+COUNTA(G11:AB11)</f>
        <v>4</v>
      </c>
      <c r="G11" s="224" t="s">
        <v>170</v>
      </c>
      <c r="H11" s="225"/>
      <c r="I11" s="225" t="s">
        <v>170</v>
      </c>
      <c r="J11" s="225" t="s">
        <v>170</v>
      </c>
      <c r="K11" s="226" t="s">
        <v>170</v>
      </c>
      <c r="L11" s="227"/>
      <c r="M11" s="225"/>
      <c r="N11" s="225"/>
      <c r="O11" s="228"/>
      <c r="P11" s="224"/>
      <c r="Q11" s="225"/>
      <c r="R11" s="225"/>
      <c r="S11" s="226"/>
      <c r="T11" s="227"/>
      <c r="U11" s="225"/>
      <c r="V11" s="228"/>
      <c r="W11" s="224"/>
      <c r="X11" s="225"/>
      <c r="Y11" s="226"/>
      <c r="Z11" s="224"/>
      <c r="AA11" s="225"/>
      <c r="AB11" s="226"/>
    </row>
    <row r="12" spans="1:369" s="98" customFormat="1" ht="18" customHeight="1" x14ac:dyDescent="0.25">
      <c r="A12" s="98">
        <v>9</v>
      </c>
      <c r="C12" s="99" t="s">
        <v>181</v>
      </c>
      <c r="D12" s="100" t="s">
        <v>182</v>
      </c>
      <c r="E12" s="101"/>
      <c r="F12" s="102"/>
      <c r="G12" s="719"/>
      <c r="H12" s="720"/>
      <c r="I12" s="720"/>
      <c r="J12" s="720"/>
      <c r="K12" s="720"/>
      <c r="L12" s="720"/>
      <c r="M12" s="720"/>
      <c r="N12" s="720"/>
      <c r="O12" s="720"/>
      <c r="P12" s="720"/>
      <c r="Q12" s="720"/>
      <c r="R12" s="720"/>
      <c r="S12" s="720"/>
      <c r="T12" s="720"/>
      <c r="U12" s="720"/>
      <c r="V12" s="720"/>
      <c r="W12" s="720"/>
      <c r="X12" s="720"/>
      <c r="Y12" s="720"/>
      <c r="Z12" s="720"/>
      <c r="AA12" s="720"/>
      <c r="AB12" s="721"/>
      <c r="AC12" s="103"/>
      <c r="AD12" s="103"/>
      <c r="AE12" s="103"/>
      <c r="AF12" s="103"/>
      <c r="AG12" s="103"/>
      <c r="AH12" s="103"/>
      <c r="AI12" s="103"/>
      <c r="AJ12" s="103"/>
      <c r="AK12" s="103"/>
      <c r="AL12" s="103"/>
      <c r="AM12" s="103"/>
      <c r="AN12" s="103"/>
      <c r="AO12" s="103"/>
      <c r="AP12" s="103"/>
      <c r="AQ12" s="103"/>
      <c r="AR12" s="103"/>
      <c r="AS12" s="103"/>
      <c r="AT12" s="103"/>
      <c r="AU12" s="103"/>
      <c r="AV12" s="103"/>
      <c r="AW12" s="103"/>
      <c r="AX12" s="103"/>
      <c r="AY12" s="103"/>
      <c r="AZ12" s="103"/>
      <c r="BA12" s="103"/>
      <c r="BB12" s="103"/>
      <c r="BC12" s="103"/>
      <c r="BD12" s="103"/>
      <c r="BE12" s="103"/>
      <c r="BF12" s="103"/>
      <c r="BG12" s="103"/>
      <c r="BH12" s="103"/>
      <c r="BI12" s="103"/>
      <c r="BJ12" s="103"/>
      <c r="BK12" s="103"/>
      <c r="BL12" s="103"/>
      <c r="BM12" s="103"/>
      <c r="BN12" s="103"/>
      <c r="BO12" s="103"/>
      <c r="BP12" s="103"/>
      <c r="BQ12" s="103"/>
      <c r="BR12" s="103"/>
      <c r="BS12" s="103"/>
      <c r="BT12" s="103"/>
      <c r="BU12" s="103"/>
      <c r="BV12" s="103"/>
      <c r="BW12" s="103"/>
      <c r="BX12" s="103"/>
      <c r="BY12" s="103"/>
      <c r="BZ12" s="103"/>
      <c r="CA12" s="103"/>
      <c r="CB12" s="103"/>
      <c r="CC12" s="103"/>
      <c r="CD12" s="103"/>
      <c r="CE12" s="103"/>
      <c r="CF12" s="103"/>
      <c r="CG12" s="103"/>
      <c r="CH12" s="103"/>
      <c r="CI12" s="103"/>
      <c r="CJ12" s="103"/>
      <c r="CK12" s="103"/>
      <c r="CL12" s="103"/>
      <c r="CM12" s="103"/>
      <c r="CN12" s="103"/>
      <c r="CO12" s="103"/>
      <c r="CP12" s="103"/>
      <c r="CQ12" s="103"/>
      <c r="CR12" s="103"/>
      <c r="CS12" s="103"/>
      <c r="CT12" s="103"/>
      <c r="CU12" s="103"/>
      <c r="CV12" s="103"/>
      <c r="CW12" s="103"/>
      <c r="CX12" s="103"/>
      <c r="CY12" s="103"/>
      <c r="CZ12" s="103"/>
      <c r="DA12" s="103"/>
      <c r="DB12" s="103"/>
      <c r="DC12" s="103"/>
      <c r="DD12" s="103"/>
      <c r="DE12" s="103"/>
      <c r="DF12" s="103"/>
      <c r="DG12" s="103"/>
      <c r="DH12" s="103"/>
      <c r="DI12" s="103"/>
      <c r="DJ12" s="103"/>
      <c r="DK12" s="103"/>
      <c r="DL12" s="103"/>
      <c r="DM12" s="103"/>
      <c r="DN12" s="103"/>
      <c r="DO12" s="103"/>
      <c r="DP12" s="103"/>
      <c r="DQ12" s="103"/>
      <c r="DR12" s="103"/>
      <c r="DS12" s="103"/>
      <c r="DT12" s="103"/>
      <c r="DU12" s="103"/>
      <c r="DV12" s="103"/>
      <c r="DW12" s="103"/>
      <c r="DX12" s="103"/>
      <c r="DY12" s="103"/>
      <c r="DZ12" s="103"/>
      <c r="EA12" s="103"/>
      <c r="EB12" s="103"/>
      <c r="EC12" s="103"/>
      <c r="ED12" s="103"/>
      <c r="EE12" s="103"/>
      <c r="EF12" s="103"/>
      <c r="EG12" s="103"/>
      <c r="EH12" s="103"/>
      <c r="EI12" s="103"/>
      <c r="EJ12" s="103"/>
      <c r="EK12" s="103"/>
      <c r="EL12" s="103"/>
      <c r="EM12" s="103"/>
      <c r="EN12" s="103"/>
      <c r="EO12" s="103"/>
      <c r="EP12" s="103"/>
      <c r="EQ12" s="103"/>
      <c r="ER12" s="103"/>
      <c r="ES12" s="103"/>
      <c r="ET12" s="103"/>
      <c r="EU12" s="103"/>
      <c r="EV12" s="103"/>
      <c r="EW12" s="103"/>
      <c r="EX12" s="103"/>
      <c r="EY12" s="103"/>
      <c r="EZ12" s="103"/>
      <c r="FA12" s="103"/>
      <c r="FB12" s="103"/>
      <c r="FC12" s="103"/>
      <c r="FD12" s="103"/>
      <c r="FE12" s="103"/>
      <c r="FF12" s="103"/>
      <c r="FG12" s="103"/>
      <c r="FH12" s="103"/>
      <c r="FI12" s="103"/>
      <c r="FJ12" s="103"/>
      <c r="FK12" s="103"/>
      <c r="FL12" s="103"/>
      <c r="FM12" s="103"/>
      <c r="FN12" s="103"/>
      <c r="FO12" s="103"/>
      <c r="FP12" s="103"/>
      <c r="FQ12" s="103"/>
      <c r="FR12" s="103"/>
      <c r="FS12" s="103"/>
      <c r="FT12" s="103"/>
      <c r="FU12" s="103"/>
      <c r="FV12" s="103"/>
      <c r="FW12" s="103"/>
      <c r="FX12" s="103"/>
      <c r="FY12" s="103"/>
      <c r="FZ12" s="103"/>
      <c r="GA12" s="103"/>
      <c r="GB12" s="103"/>
      <c r="GC12" s="103"/>
      <c r="GD12" s="103"/>
      <c r="GE12" s="103"/>
      <c r="GF12" s="103"/>
      <c r="GG12" s="103"/>
      <c r="GH12" s="103"/>
      <c r="GI12" s="103"/>
      <c r="GJ12" s="103"/>
      <c r="GK12" s="103"/>
      <c r="GL12" s="103"/>
      <c r="GM12" s="103"/>
      <c r="GN12" s="103"/>
      <c r="GO12" s="103"/>
      <c r="GP12" s="103"/>
      <c r="GQ12" s="103"/>
      <c r="GR12" s="103"/>
      <c r="GS12" s="103"/>
      <c r="GT12" s="103"/>
      <c r="GU12" s="103"/>
      <c r="GV12" s="103"/>
      <c r="GW12" s="103"/>
      <c r="GX12" s="103"/>
      <c r="GY12" s="103"/>
      <c r="GZ12" s="103"/>
      <c r="HA12" s="103"/>
      <c r="HB12" s="103"/>
      <c r="HC12" s="103"/>
      <c r="HD12" s="103"/>
      <c r="HE12" s="103"/>
      <c r="HF12" s="103"/>
      <c r="HG12" s="103"/>
      <c r="HH12" s="103"/>
      <c r="HI12" s="103"/>
      <c r="HJ12" s="103"/>
      <c r="HK12" s="103"/>
      <c r="HL12" s="103"/>
      <c r="HM12" s="103"/>
      <c r="HN12" s="103"/>
      <c r="HO12" s="103"/>
      <c r="HP12" s="103"/>
      <c r="HQ12" s="103"/>
      <c r="HR12" s="103"/>
      <c r="HS12" s="103"/>
      <c r="HT12" s="103"/>
      <c r="HU12" s="103"/>
      <c r="HV12" s="103"/>
      <c r="HW12" s="103"/>
      <c r="HX12" s="103"/>
      <c r="HY12" s="103"/>
      <c r="HZ12" s="103"/>
      <c r="IA12" s="103"/>
      <c r="IB12" s="103"/>
      <c r="IC12" s="103"/>
      <c r="ID12" s="103"/>
      <c r="IE12" s="103"/>
      <c r="IF12" s="103"/>
      <c r="IG12" s="103"/>
      <c r="IH12" s="103"/>
      <c r="II12" s="103"/>
      <c r="IJ12" s="103"/>
      <c r="IK12" s="103"/>
      <c r="IL12" s="103"/>
      <c r="IM12" s="103"/>
      <c r="IN12" s="103"/>
      <c r="IO12" s="103"/>
      <c r="IP12" s="103"/>
      <c r="IQ12" s="103"/>
      <c r="IR12" s="103"/>
      <c r="IS12" s="103"/>
      <c r="IT12" s="103"/>
      <c r="IU12" s="103"/>
      <c r="IV12" s="103"/>
      <c r="IW12" s="103"/>
      <c r="IX12" s="103"/>
      <c r="IY12" s="103"/>
      <c r="IZ12" s="103"/>
      <c r="JA12" s="103"/>
      <c r="JB12" s="103"/>
      <c r="JC12" s="103"/>
      <c r="JD12" s="103"/>
      <c r="JE12" s="103"/>
      <c r="JF12" s="103"/>
      <c r="JG12" s="103"/>
      <c r="JH12" s="103"/>
      <c r="JI12" s="103"/>
      <c r="JJ12" s="103"/>
      <c r="JK12" s="103"/>
      <c r="JL12" s="103"/>
      <c r="JM12" s="103"/>
      <c r="JN12" s="103"/>
      <c r="JO12" s="103"/>
      <c r="JP12" s="103"/>
      <c r="JQ12" s="103"/>
      <c r="JR12" s="103"/>
      <c r="JS12" s="103"/>
      <c r="JT12" s="103"/>
      <c r="JU12" s="103"/>
      <c r="JV12" s="103"/>
      <c r="JW12" s="103"/>
      <c r="JX12" s="103"/>
      <c r="JY12" s="103"/>
      <c r="JZ12" s="103"/>
      <c r="KA12" s="103"/>
      <c r="KB12" s="103"/>
      <c r="KC12" s="103"/>
      <c r="KD12" s="103"/>
      <c r="KE12" s="103"/>
      <c r="KF12" s="103"/>
      <c r="KG12" s="103"/>
      <c r="KH12" s="103"/>
      <c r="KI12" s="103"/>
      <c r="KJ12" s="103"/>
      <c r="KK12" s="103"/>
      <c r="KL12" s="103"/>
      <c r="KM12" s="103"/>
      <c r="KN12" s="103"/>
      <c r="KO12" s="103"/>
      <c r="KP12" s="103"/>
      <c r="KQ12" s="103"/>
      <c r="KR12" s="103"/>
      <c r="KS12" s="103"/>
      <c r="KT12" s="103"/>
      <c r="KU12" s="103"/>
      <c r="KV12" s="103"/>
      <c r="KW12" s="103"/>
      <c r="KX12" s="103"/>
      <c r="KY12" s="103"/>
      <c r="KZ12" s="103"/>
      <c r="LA12" s="103"/>
      <c r="LB12" s="103"/>
      <c r="LC12" s="103"/>
      <c r="LD12" s="103"/>
      <c r="LE12" s="103"/>
      <c r="LF12" s="103"/>
      <c r="LG12" s="103"/>
      <c r="LH12" s="103"/>
      <c r="LI12" s="103"/>
      <c r="LJ12" s="103"/>
      <c r="LK12" s="103"/>
      <c r="LL12" s="103"/>
      <c r="LM12" s="103"/>
      <c r="LN12" s="103"/>
      <c r="LO12" s="103"/>
      <c r="LP12" s="103"/>
      <c r="LQ12" s="103"/>
      <c r="LR12" s="103"/>
      <c r="LS12" s="103"/>
      <c r="LT12" s="103"/>
      <c r="LU12" s="103"/>
      <c r="LV12" s="103"/>
      <c r="LW12" s="103"/>
      <c r="LX12" s="103"/>
      <c r="LY12" s="103"/>
      <c r="LZ12" s="103"/>
      <c r="MA12" s="103"/>
      <c r="MB12" s="103"/>
      <c r="MC12" s="103"/>
      <c r="MD12" s="103"/>
      <c r="ME12" s="103"/>
      <c r="MF12" s="103"/>
      <c r="MG12" s="103"/>
      <c r="MH12" s="103"/>
      <c r="MI12" s="103"/>
      <c r="MJ12" s="103"/>
      <c r="MK12" s="103"/>
      <c r="ML12" s="103"/>
      <c r="MM12" s="103"/>
      <c r="MN12" s="103"/>
      <c r="MO12" s="103"/>
      <c r="MP12" s="103"/>
      <c r="MQ12" s="103"/>
      <c r="MR12" s="103"/>
      <c r="MS12" s="103"/>
      <c r="MT12" s="103"/>
      <c r="MU12" s="103"/>
      <c r="MV12" s="103"/>
      <c r="MW12" s="103"/>
      <c r="MX12" s="103"/>
      <c r="MY12" s="103"/>
      <c r="MZ12" s="103"/>
      <c r="NA12" s="103"/>
      <c r="NB12" s="103"/>
      <c r="NC12" s="103"/>
      <c r="ND12" s="103"/>
      <c r="NE12" s="103"/>
    </row>
    <row r="13" spans="1:369" ht="25.5" x14ac:dyDescent="0.25">
      <c r="A13" s="104">
        <v>10</v>
      </c>
      <c r="B13" s="104">
        <v>9</v>
      </c>
      <c r="C13" s="105" t="s">
        <v>183</v>
      </c>
      <c r="D13" s="106" t="s">
        <v>184</v>
      </c>
      <c r="E13" s="107" t="s">
        <v>107</v>
      </c>
      <c r="F13" s="93">
        <f>+COUNTA(G13:AB13)</f>
        <v>10</v>
      </c>
      <c r="G13" s="233"/>
      <c r="H13" s="231" t="s">
        <v>170</v>
      </c>
      <c r="I13" s="231"/>
      <c r="J13" s="231"/>
      <c r="K13" s="229"/>
      <c r="L13" s="230" t="s">
        <v>170</v>
      </c>
      <c r="M13" s="231" t="s">
        <v>170</v>
      </c>
      <c r="N13" s="231" t="s">
        <v>170</v>
      </c>
      <c r="O13" s="232" t="s">
        <v>170</v>
      </c>
      <c r="P13" s="233"/>
      <c r="Q13" s="231"/>
      <c r="R13" s="231"/>
      <c r="S13" s="229"/>
      <c r="T13" s="230" t="s">
        <v>170</v>
      </c>
      <c r="U13" s="231"/>
      <c r="V13" s="232" t="s">
        <v>170</v>
      </c>
      <c r="W13" s="233" t="s">
        <v>170</v>
      </c>
      <c r="X13" s="231" t="s">
        <v>170</v>
      </c>
      <c r="Y13" s="229" t="s">
        <v>170</v>
      </c>
      <c r="Z13" s="224"/>
      <c r="AA13" s="225"/>
      <c r="AB13" s="226"/>
    </row>
    <row r="14" spans="1:369" ht="25.5" x14ac:dyDescent="0.25">
      <c r="A14" s="104">
        <v>11</v>
      </c>
      <c r="B14" s="104">
        <v>9</v>
      </c>
      <c r="C14" s="105" t="s">
        <v>185</v>
      </c>
      <c r="D14" s="106" t="s">
        <v>186</v>
      </c>
      <c r="E14" s="107" t="s">
        <v>107</v>
      </c>
      <c r="F14" s="93">
        <f>+COUNTA(G14:AB14)</f>
        <v>10</v>
      </c>
      <c r="G14" s="233"/>
      <c r="H14" s="231" t="s">
        <v>170</v>
      </c>
      <c r="I14" s="231"/>
      <c r="J14" s="231"/>
      <c r="K14" s="229"/>
      <c r="L14" s="230" t="s">
        <v>170</v>
      </c>
      <c r="M14" s="231" t="s">
        <v>170</v>
      </c>
      <c r="N14" s="231" t="s">
        <v>170</v>
      </c>
      <c r="O14" s="232" t="s">
        <v>170</v>
      </c>
      <c r="P14" s="233"/>
      <c r="Q14" s="231"/>
      <c r="R14" s="231"/>
      <c r="S14" s="229"/>
      <c r="T14" s="230" t="s">
        <v>170</v>
      </c>
      <c r="U14" s="231"/>
      <c r="V14" s="232" t="s">
        <v>170</v>
      </c>
      <c r="W14" s="233" t="s">
        <v>170</v>
      </c>
      <c r="X14" s="231" t="s">
        <v>170</v>
      </c>
      <c r="Y14" s="229" t="s">
        <v>170</v>
      </c>
      <c r="Z14" s="224"/>
      <c r="AA14" s="225"/>
      <c r="AB14" s="226"/>
    </row>
    <row r="15" spans="1:369" ht="25.5" x14ac:dyDescent="0.25">
      <c r="A15" s="104">
        <v>12</v>
      </c>
      <c r="B15" s="104">
        <v>9</v>
      </c>
      <c r="C15" s="105" t="s">
        <v>187</v>
      </c>
      <c r="D15" s="106" t="s">
        <v>188</v>
      </c>
      <c r="E15" s="107" t="s">
        <v>107</v>
      </c>
      <c r="F15" s="93">
        <f>+COUNTA(G15:AB15)</f>
        <v>6</v>
      </c>
      <c r="G15" s="233"/>
      <c r="H15" s="231" t="s">
        <v>170</v>
      </c>
      <c r="I15" s="231"/>
      <c r="J15" s="231"/>
      <c r="K15" s="229"/>
      <c r="L15" s="230"/>
      <c r="M15" s="231"/>
      <c r="N15" s="231" t="s">
        <v>170</v>
      </c>
      <c r="O15" s="232" t="s">
        <v>170</v>
      </c>
      <c r="P15" s="233"/>
      <c r="Q15" s="231"/>
      <c r="R15" s="231"/>
      <c r="S15" s="229" t="s">
        <v>170</v>
      </c>
      <c r="T15" s="230"/>
      <c r="U15" s="231"/>
      <c r="V15" s="232" t="s">
        <v>170</v>
      </c>
      <c r="W15" s="233"/>
      <c r="X15" s="231"/>
      <c r="Y15" s="229"/>
      <c r="Z15" s="224"/>
      <c r="AA15" s="225"/>
      <c r="AB15" s="226" t="s">
        <v>170</v>
      </c>
    </row>
    <row r="16" spans="1:369" ht="21" x14ac:dyDescent="0.25">
      <c r="A16" s="104">
        <v>13</v>
      </c>
      <c r="B16" s="104">
        <v>9</v>
      </c>
      <c r="C16" s="105" t="s">
        <v>189</v>
      </c>
      <c r="D16" s="106" t="s">
        <v>190</v>
      </c>
      <c r="E16" s="107" t="s">
        <v>107</v>
      </c>
      <c r="F16" s="93">
        <f>+COUNTA(G16:AB16)</f>
        <v>10</v>
      </c>
      <c r="G16" s="233"/>
      <c r="H16" s="231" t="s">
        <v>170</v>
      </c>
      <c r="I16" s="231"/>
      <c r="J16" s="231"/>
      <c r="K16" s="229"/>
      <c r="L16" s="230" t="s">
        <v>170</v>
      </c>
      <c r="M16" s="231" t="s">
        <v>170</v>
      </c>
      <c r="N16" s="231" t="s">
        <v>170</v>
      </c>
      <c r="O16" s="232" t="s">
        <v>170</v>
      </c>
      <c r="P16" s="233"/>
      <c r="Q16" s="231"/>
      <c r="R16" s="231"/>
      <c r="S16" s="229"/>
      <c r="T16" s="230"/>
      <c r="U16" s="231"/>
      <c r="V16" s="232" t="s">
        <v>170</v>
      </c>
      <c r="W16" s="233" t="s">
        <v>170</v>
      </c>
      <c r="X16" s="231" t="s">
        <v>170</v>
      </c>
      <c r="Y16" s="229" t="s">
        <v>170</v>
      </c>
      <c r="Z16" s="224"/>
      <c r="AA16" s="225" t="s">
        <v>170</v>
      </c>
      <c r="AB16" s="226"/>
    </row>
    <row r="17" spans="1:369" s="98" customFormat="1" ht="30" x14ac:dyDescent="0.25">
      <c r="A17" s="98">
        <v>14</v>
      </c>
      <c r="C17" s="99" t="s">
        <v>191</v>
      </c>
      <c r="D17" s="100" t="s">
        <v>192</v>
      </c>
      <c r="E17" s="101"/>
      <c r="F17" s="102"/>
      <c r="G17" s="719"/>
      <c r="H17" s="720"/>
      <c r="I17" s="720"/>
      <c r="J17" s="720"/>
      <c r="K17" s="720"/>
      <c r="L17" s="720"/>
      <c r="M17" s="720"/>
      <c r="N17" s="720"/>
      <c r="O17" s="720"/>
      <c r="P17" s="720"/>
      <c r="Q17" s="720"/>
      <c r="R17" s="720"/>
      <c r="S17" s="720"/>
      <c r="T17" s="720"/>
      <c r="U17" s="720"/>
      <c r="V17" s="720"/>
      <c r="W17" s="720"/>
      <c r="X17" s="720"/>
      <c r="Y17" s="720"/>
      <c r="Z17" s="720"/>
      <c r="AA17" s="720"/>
      <c r="AB17" s="721"/>
      <c r="AC17" s="103"/>
      <c r="AD17" s="103"/>
      <c r="AE17" s="103"/>
      <c r="AF17" s="103"/>
      <c r="AG17" s="103"/>
      <c r="AH17" s="103"/>
      <c r="AI17" s="103"/>
      <c r="AJ17" s="103"/>
      <c r="AK17" s="103"/>
      <c r="AL17" s="103"/>
      <c r="AM17" s="103"/>
      <c r="AN17" s="103"/>
      <c r="AO17" s="103"/>
      <c r="AP17" s="103"/>
      <c r="AQ17" s="103"/>
      <c r="AR17" s="103"/>
      <c r="AS17" s="103"/>
      <c r="AT17" s="103"/>
      <c r="AU17" s="103"/>
      <c r="AV17" s="103"/>
      <c r="AW17" s="103"/>
      <c r="AX17" s="103"/>
      <c r="AY17" s="103"/>
      <c r="AZ17" s="103"/>
      <c r="BA17" s="103"/>
      <c r="BB17" s="103"/>
      <c r="BC17" s="103"/>
      <c r="BD17" s="103"/>
      <c r="BE17" s="103"/>
      <c r="BF17" s="103"/>
      <c r="BG17" s="103"/>
      <c r="BH17" s="103"/>
      <c r="BI17" s="103"/>
      <c r="BJ17" s="103"/>
      <c r="BK17" s="103"/>
      <c r="BL17" s="103"/>
      <c r="BM17" s="103"/>
      <c r="BN17" s="103"/>
      <c r="BO17" s="103"/>
      <c r="BP17" s="103"/>
      <c r="BQ17" s="103"/>
      <c r="BR17" s="103"/>
      <c r="BS17" s="103"/>
      <c r="BT17" s="103"/>
      <c r="BU17" s="103"/>
      <c r="BV17" s="103"/>
      <c r="BW17" s="103"/>
      <c r="BX17" s="103"/>
      <c r="BY17" s="103"/>
      <c r="BZ17" s="103"/>
      <c r="CA17" s="103"/>
      <c r="CB17" s="103"/>
      <c r="CC17" s="103"/>
      <c r="CD17" s="103"/>
      <c r="CE17" s="103"/>
      <c r="CF17" s="103"/>
      <c r="CG17" s="103"/>
      <c r="CH17" s="103"/>
      <c r="CI17" s="103"/>
      <c r="CJ17" s="103"/>
      <c r="CK17" s="103"/>
      <c r="CL17" s="103"/>
      <c r="CM17" s="103"/>
      <c r="CN17" s="103"/>
      <c r="CO17" s="103"/>
      <c r="CP17" s="103"/>
      <c r="CQ17" s="103"/>
      <c r="CR17" s="103"/>
      <c r="CS17" s="103"/>
      <c r="CT17" s="103"/>
      <c r="CU17" s="103"/>
      <c r="CV17" s="103"/>
      <c r="CW17" s="103"/>
      <c r="CX17" s="103"/>
      <c r="CY17" s="103"/>
      <c r="CZ17" s="103"/>
      <c r="DA17" s="103"/>
      <c r="DB17" s="103"/>
      <c r="DC17" s="103"/>
      <c r="DD17" s="103"/>
      <c r="DE17" s="103"/>
      <c r="DF17" s="103"/>
      <c r="DG17" s="103"/>
      <c r="DH17" s="103"/>
      <c r="DI17" s="103"/>
      <c r="DJ17" s="103"/>
      <c r="DK17" s="103"/>
      <c r="DL17" s="103"/>
      <c r="DM17" s="103"/>
      <c r="DN17" s="103"/>
      <c r="DO17" s="103"/>
      <c r="DP17" s="103"/>
      <c r="DQ17" s="103"/>
      <c r="DR17" s="103"/>
      <c r="DS17" s="103"/>
      <c r="DT17" s="103"/>
      <c r="DU17" s="103"/>
      <c r="DV17" s="103"/>
      <c r="DW17" s="103"/>
      <c r="DX17" s="103"/>
      <c r="DY17" s="103"/>
      <c r="DZ17" s="103"/>
      <c r="EA17" s="103"/>
      <c r="EB17" s="103"/>
      <c r="EC17" s="103"/>
      <c r="ED17" s="103"/>
      <c r="EE17" s="103"/>
      <c r="EF17" s="103"/>
      <c r="EG17" s="103"/>
      <c r="EH17" s="103"/>
      <c r="EI17" s="103"/>
      <c r="EJ17" s="103"/>
      <c r="EK17" s="103"/>
      <c r="EL17" s="103"/>
      <c r="EM17" s="103"/>
      <c r="EN17" s="103"/>
      <c r="EO17" s="103"/>
      <c r="EP17" s="103"/>
      <c r="EQ17" s="103"/>
      <c r="ER17" s="103"/>
      <c r="ES17" s="103"/>
      <c r="ET17" s="103"/>
      <c r="EU17" s="103"/>
      <c r="EV17" s="103"/>
      <c r="EW17" s="103"/>
      <c r="EX17" s="103"/>
      <c r="EY17" s="103"/>
      <c r="EZ17" s="103"/>
      <c r="FA17" s="103"/>
      <c r="FB17" s="103"/>
      <c r="FC17" s="103"/>
      <c r="FD17" s="103"/>
      <c r="FE17" s="103"/>
      <c r="FF17" s="103"/>
      <c r="FG17" s="103"/>
      <c r="FH17" s="103"/>
      <c r="FI17" s="103"/>
      <c r="FJ17" s="103"/>
      <c r="FK17" s="103"/>
      <c r="FL17" s="103"/>
      <c r="FM17" s="103"/>
      <c r="FN17" s="103"/>
      <c r="FO17" s="103"/>
      <c r="FP17" s="103"/>
      <c r="FQ17" s="103"/>
      <c r="FR17" s="103"/>
      <c r="FS17" s="103"/>
      <c r="FT17" s="103"/>
      <c r="FU17" s="103"/>
      <c r="FV17" s="103"/>
      <c r="FW17" s="103"/>
      <c r="FX17" s="103"/>
      <c r="FY17" s="103"/>
      <c r="FZ17" s="103"/>
      <c r="GA17" s="103"/>
      <c r="GB17" s="103"/>
      <c r="GC17" s="103"/>
      <c r="GD17" s="103"/>
      <c r="GE17" s="103"/>
      <c r="GF17" s="103"/>
      <c r="GG17" s="103"/>
      <c r="GH17" s="103"/>
      <c r="GI17" s="103"/>
      <c r="GJ17" s="103"/>
      <c r="GK17" s="103"/>
      <c r="GL17" s="103"/>
      <c r="GM17" s="103"/>
      <c r="GN17" s="103"/>
      <c r="GO17" s="103"/>
      <c r="GP17" s="103"/>
      <c r="GQ17" s="103"/>
      <c r="GR17" s="103"/>
      <c r="GS17" s="103"/>
      <c r="GT17" s="103"/>
      <c r="GU17" s="103"/>
      <c r="GV17" s="103"/>
      <c r="GW17" s="103"/>
      <c r="GX17" s="103"/>
      <c r="GY17" s="103"/>
      <c r="GZ17" s="103"/>
      <c r="HA17" s="103"/>
      <c r="HB17" s="103"/>
      <c r="HC17" s="103"/>
      <c r="HD17" s="103"/>
      <c r="HE17" s="103"/>
      <c r="HF17" s="103"/>
      <c r="HG17" s="103"/>
      <c r="HH17" s="103"/>
      <c r="HI17" s="103"/>
      <c r="HJ17" s="103"/>
      <c r="HK17" s="103"/>
      <c r="HL17" s="103"/>
      <c r="HM17" s="103"/>
      <c r="HN17" s="103"/>
      <c r="HO17" s="103"/>
      <c r="HP17" s="103"/>
      <c r="HQ17" s="103"/>
      <c r="HR17" s="103"/>
      <c r="HS17" s="103"/>
      <c r="HT17" s="103"/>
      <c r="HU17" s="103"/>
      <c r="HV17" s="103"/>
      <c r="HW17" s="103"/>
      <c r="HX17" s="103"/>
      <c r="HY17" s="103"/>
      <c r="HZ17" s="103"/>
      <c r="IA17" s="103"/>
      <c r="IB17" s="103"/>
      <c r="IC17" s="103"/>
      <c r="ID17" s="103"/>
      <c r="IE17" s="103"/>
      <c r="IF17" s="103"/>
      <c r="IG17" s="103"/>
      <c r="IH17" s="103"/>
      <c r="II17" s="103"/>
      <c r="IJ17" s="103"/>
      <c r="IK17" s="103"/>
      <c r="IL17" s="103"/>
      <c r="IM17" s="103"/>
      <c r="IN17" s="103"/>
      <c r="IO17" s="103"/>
      <c r="IP17" s="103"/>
      <c r="IQ17" s="103"/>
      <c r="IR17" s="103"/>
      <c r="IS17" s="103"/>
      <c r="IT17" s="103"/>
      <c r="IU17" s="103"/>
      <c r="IV17" s="103"/>
      <c r="IW17" s="103"/>
      <c r="IX17" s="103"/>
      <c r="IY17" s="103"/>
      <c r="IZ17" s="103"/>
      <c r="JA17" s="103"/>
      <c r="JB17" s="103"/>
      <c r="JC17" s="103"/>
      <c r="JD17" s="103"/>
      <c r="JE17" s="103"/>
      <c r="JF17" s="103"/>
      <c r="JG17" s="103"/>
      <c r="JH17" s="103"/>
      <c r="JI17" s="103"/>
      <c r="JJ17" s="103"/>
      <c r="JK17" s="103"/>
      <c r="JL17" s="103"/>
      <c r="JM17" s="103"/>
      <c r="JN17" s="103"/>
      <c r="JO17" s="103"/>
      <c r="JP17" s="103"/>
      <c r="JQ17" s="103"/>
      <c r="JR17" s="103"/>
      <c r="JS17" s="103"/>
      <c r="JT17" s="103"/>
      <c r="JU17" s="103"/>
      <c r="JV17" s="103"/>
      <c r="JW17" s="103"/>
      <c r="JX17" s="103"/>
      <c r="JY17" s="103"/>
      <c r="JZ17" s="103"/>
      <c r="KA17" s="103"/>
      <c r="KB17" s="103"/>
      <c r="KC17" s="103"/>
      <c r="KD17" s="103"/>
      <c r="KE17" s="103"/>
      <c r="KF17" s="103"/>
      <c r="KG17" s="103"/>
      <c r="KH17" s="103"/>
      <c r="KI17" s="103"/>
      <c r="KJ17" s="103"/>
      <c r="KK17" s="103"/>
      <c r="KL17" s="103"/>
      <c r="KM17" s="103"/>
      <c r="KN17" s="103"/>
      <c r="KO17" s="103"/>
      <c r="KP17" s="103"/>
      <c r="KQ17" s="103"/>
      <c r="KR17" s="103"/>
      <c r="KS17" s="103"/>
      <c r="KT17" s="103"/>
      <c r="KU17" s="103"/>
      <c r="KV17" s="103"/>
      <c r="KW17" s="103"/>
      <c r="KX17" s="103"/>
      <c r="KY17" s="103"/>
      <c r="KZ17" s="103"/>
      <c r="LA17" s="103"/>
      <c r="LB17" s="103"/>
      <c r="LC17" s="103"/>
      <c r="LD17" s="103"/>
      <c r="LE17" s="103"/>
      <c r="LF17" s="103"/>
      <c r="LG17" s="103"/>
      <c r="LH17" s="103"/>
      <c r="LI17" s="103"/>
      <c r="LJ17" s="103"/>
      <c r="LK17" s="103"/>
      <c r="LL17" s="103"/>
      <c r="LM17" s="103"/>
      <c r="LN17" s="103"/>
      <c r="LO17" s="103"/>
      <c r="LP17" s="103"/>
      <c r="LQ17" s="103"/>
      <c r="LR17" s="103"/>
      <c r="LS17" s="103"/>
      <c r="LT17" s="103"/>
      <c r="LU17" s="103"/>
      <c r="LV17" s="103"/>
      <c r="LW17" s="103"/>
      <c r="LX17" s="103"/>
      <c r="LY17" s="103"/>
      <c r="LZ17" s="103"/>
      <c r="MA17" s="103"/>
      <c r="MB17" s="103"/>
      <c r="MC17" s="103"/>
      <c r="MD17" s="103"/>
      <c r="ME17" s="103"/>
      <c r="MF17" s="103"/>
      <c r="MG17" s="103"/>
      <c r="MH17" s="103"/>
      <c r="MI17" s="103"/>
      <c r="MJ17" s="103"/>
      <c r="MK17" s="103"/>
      <c r="ML17" s="103"/>
      <c r="MM17" s="103"/>
      <c r="MN17" s="103"/>
      <c r="MO17" s="103"/>
      <c r="MP17" s="103"/>
      <c r="MQ17" s="103"/>
      <c r="MR17" s="103"/>
      <c r="MS17" s="103"/>
      <c r="MT17" s="103"/>
      <c r="MU17" s="103"/>
      <c r="MV17" s="103"/>
      <c r="MW17" s="103"/>
      <c r="MX17" s="103"/>
      <c r="MY17" s="103"/>
      <c r="MZ17" s="103"/>
      <c r="NA17" s="103"/>
      <c r="NB17" s="103"/>
      <c r="NC17" s="103"/>
      <c r="ND17" s="103"/>
      <c r="NE17" s="103"/>
    </row>
    <row r="18" spans="1:369" ht="25.5" x14ac:dyDescent="0.25">
      <c r="A18" s="104">
        <v>15</v>
      </c>
      <c r="B18" s="104">
        <v>14</v>
      </c>
      <c r="C18" s="105" t="s">
        <v>193</v>
      </c>
      <c r="D18" s="106" t="s">
        <v>194</v>
      </c>
      <c r="E18" s="107" t="s">
        <v>106</v>
      </c>
      <c r="F18" s="93">
        <f>+COUNTA(G18:AB18)</f>
        <v>7</v>
      </c>
      <c r="G18" s="224" t="s">
        <v>170</v>
      </c>
      <c r="H18" s="225" t="s">
        <v>170</v>
      </c>
      <c r="I18" s="225"/>
      <c r="J18" s="225"/>
      <c r="K18" s="226"/>
      <c r="L18" s="230" t="s">
        <v>170</v>
      </c>
      <c r="M18" s="231" t="s">
        <v>170</v>
      </c>
      <c r="N18" s="231" t="s">
        <v>170</v>
      </c>
      <c r="O18" s="232" t="s">
        <v>170</v>
      </c>
      <c r="P18" s="224"/>
      <c r="Q18" s="225"/>
      <c r="R18" s="225"/>
      <c r="S18" s="226"/>
      <c r="T18" s="227" t="s">
        <v>170</v>
      </c>
      <c r="U18" s="225"/>
      <c r="V18" s="228"/>
      <c r="W18" s="224"/>
      <c r="X18" s="225"/>
      <c r="Y18" s="226"/>
      <c r="Z18" s="224"/>
      <c r="AA18" s="225"/>
      <c r="AB18" s="226"/>
    </row>
    <row r="19" spans="1:369" ht="25.5" x14ac:dyDescent="0.25">
      <c r="A19" s="104">
        <v>16</v>
      </c>
      <c r="B19" s="104">
        <v>14</v>
      </c>
      <c r="C19" s="105" t="s">
        <v>195</v>
      </c>
      <c r="D19" s="106" t="s">
        <v>196</v>
      </c>
      <c r="E19" s="107" t="s">
        <v>107</v>
      </c>
      <c r="F19" s="93">
        <f>+COUNTA(G19:AB19)</f>
        <v>7</v>
      </c>
      <c r="G19" s="233" t="s">
        <v>170</v>
      </c>
      <c r="H19" s="225" t="s">
        <v>170</v>
      </c>
      <c r="I19" s="225"/>
      <c r="J19" s="225"/>
      <c r="K19" s="226"/>
      <c r="L19" s="230" t="s">
        <v>170</v>
      </c>
      <c r="M19" s="231" t="s">
        <v>170</v>
      </c>
      <c r="N19" s="231" t="s">
        <v>170</v>
      </c>
      <c r="O19" s="232" t="s">
        <v>170</v>
      </c>
      <c r="P19" s="224"/>
      <c r="Q19" s="225"/>
      <c r="R19" s="225"/>
      <c r="S19" s="226"/>
      <c r="T19" s="230" t="s">
        <v>170</v>
      </c>
      <c r="U19" s="231"/>
      <c r="V19" s="232"/>
      <c r="W19" s="233"/>
      <c r="X19" s="231"/>
      <c r="Y19" s="229"/>
      <c r="Z19" s="233"/>
      <c r="AA19" s="231"/>
      <c r="AB19" s="229"/>
    </row>
    <row r="20" spans="1:369" ht="25.5" x14ac:dyDescent="0.25">
      <c r="A20" s="104">
        <v>17</v>
      </c>
      <c r="B20" s="104">
        <v>14</v>
      </c>
      <c r="C20" s="105" t="s">
        <v>197</v>
      </c>
      <c r="D20" s="106" t="s">
        <v>198</v>
      </c>
      <c r="E20" s="107" t="s">
        <v>107</v>
      </c>
      <c r="F20" s="93">
        <f>+COUNTA(G20:AB20)</f>
        <v>5</v>
      </c>
      <c r="G20" s="224" t="s">
        <v>170</v>
      </c>
      <c r="H20" s="225" t="s">
        <v>170</v>
      </c>
      <c r="I20" s="225"/>
      <c r="J20" s="225"/>
      <c r="K20" s="226"/>
      <c r="L20" s="227"/>
      <c r="M20" s="225"/>
      <c r="N20" s="225"/>
      <c r="O20" s="228"/>
      <c r="P20" s="224"/>
      <c r="Q20" s="225"/>
      <c r="R20" s="225"/>
      <c r="S20" s="226"/>
      <c r="T20" s="230" t="s">
        <v>170</v>
      </c>
      <c r="U20" s="231" t="s">
        <v>170</v>
      </c>
      <c r="V20" s="232"/>
      <c r="W20" s="233"/>
      <c r="X20" s="231"/>
      <c r="Y20" s="229"/>
      <c r="Z20" s="233"/>
      <c r="AA20" s="231" t="s">
        <v>170</v>
      </c>
      <c r="AB20" s="229"/>
    </row>
    <row r="21" spans="1:369" s="98" customFormat="1" ht="15.75" x14ac:dyDescent="0.25">
      <c r="A21" s="98">
        <v>18</v>
      </c>
      <c r="C21" s="99" t="s">
        <v>199</v>
      </c>
      <c r="D21" s="100" t="s">
        <v>200</v>
      </c>
      <c r="E21" s="101"/>
      <c r="F21" s="102"/>
      <c r="G21" s="719"/>
      <c r="H21" s="720"/>
      <c r="I21" s="720"/>
      <c r="J21" s="720"/>
      <c r="K21" s="720"/>
      <c r="L21" s="720"/>
      <c r="M21" s="720"/>
      <c r="N21" s="720"/>
      <c r="O21" s="720"/>
      <c r="P21" s="720"/>
      <c r="Q21" s="720"/>
      <c r="R21" s="720"/>
      <c r="S21" s="720"/>
      <c r="T21" s="720"/>
      <c r="U21" s="720"/>
      <c r="V21" s="720"/>
      <c r="W21" s="720"/>
      <c r="X21" s="720"/>
      <c r="Y21" s="720"/>
      <c r="Z21" s="720"/>
      <c r="AA21" s="720"/>
      <c r="AB21" s="721"/>
      <c r="AC21" s="103"/>
      <c r="AD21" s="103"/>
      <c r="AE21" s="103"/>
      <c r="AF21" s="103"/>
      <c r="AG21" s="103"/>
      <c r="AH21" s="103"/>
      <c r="AI21" s="103"/>
      <c r="AJ21" s="103"/>
      <c r="AK21" s="103"/>
      <c r="AL21" s="103"/>
      <c r="AM21" s="103"/>
      <c r="AN21" s="103"/>
      <c r="AO21" s="103"/>
      <c r="AP21" s="103"/>
      <c r="AQ21" s="103"/>
      <c r="AR21" s="103"/>
      <c r="AS21" s="103"/>
      <c r="AT21" s="103"/>
      <c r="AU21" s="103"/>
      <c r="AV21" s="103"/>
      <c r="AW21" s="103"/>
      <c r="AX21" s="103"/>
      <c r="AY21" s="103"/>
      <c r="AZ21" s="103"/>
      <c r="BA21" s="103"/>
      <c r="BB21" s="103"/>
      <c r="BC21" s="103"/>
      <c r="BD21" s="103"/>
      <c r="BE21" s="103"/>
      <c r="BF21" s="103"/>
      <c r="BG21" s="103"/>
      <c r="BH21" s="103"/>
      <c r="BI21" s="103"/>
      <c r="BJ21" s="103"/>
      <c r="BK21" s="103"/>
      <c r="BL21" s="103"/>
      <c r="BM21" s="103"/>
      <c r="BN21" s="103"/>
      <c r="BO21" s="103"/>
      <c r="BP21" s="103"/>
      <c r="BQ21" s="103"/>
      <c r="BR21" s="103"/>
      <c r="BS21" s="103"/>
      <c r="BT21" s="103"/>
      <c r="BU21" s="103"/>
      <c r="BV21" s="103"/>
      <c r="BW21" s="103"/>
      <c r="BX21" s="103"/>
      <c r="BY21" s="103"/>
      <c r="BZ21" s="103"/>
      <c r="CA21" s="103"/>
      <c r="CB21" s="103"/>
      <c r="CC21" s="103"/>
      <c r="CD21" s="103"/>
      <c r="CE21" s="103"/>
      <c r="CF21" s="103"/>
      <c r="CG21" s="103"/>
      <c r="CH21" s="103"/>
      <c r="CI21" s="103"/>
      <c r="CJ21" s="103"/>
      <c r="CK21" s="103"/>
      <c r="CL21" s="103"/>
      <c r="CM21" s="103"/>
      <c r="CN21" s="103"/>
      <c r="CO21" s="103"/>
      <c r="CP21" s="103"/>
      <c r="CQ21" s="103"/>
      <c r="CR21" s="103"/>
      <c r="CS21" s="103"/>
      <c r="CT21" s="103"/>
      <c r="CU21" s="103"/>
      <c r="CV21" s="103"/>
      <c r="CW21" s="103"/>
      <c r="CX21" s="103"/>
      <c r="CY21" s="103"/>
      <c r="CZ21" s="103"/>
      <c r="DA21" s="103"/>
      <c r="DB21" s="103"/>
      <c r="DC21" s="103"/>
      <c r="DD21" s="103"/>
      <c r="DE21" s="103"/>
      <c r="DF21" s="103"/>
      <c r="DG21" s="103"/>
      <c r="DH21" s="103"/>
      <c r="DI21" s="103"/>
      <c r="DJ21" s="103"/>
      <c r="DK21" s="103"/>
      <c r="DL21" s="103"/>
      <c r="DM21" s="103"/>
      <c r="DN21" s="103"/>
      <c r="DO21" s="103"/>
      <c r="DP21" s="103"/>
      <c r="DQ21" s="103"/>
      <c r="DR21" s="103"/>
      <c r="DS21" s="103"/>
      <c r="DT21" s="103"/>
      <c r="DU21" s="103"/>
      <c r="DV21" s="103"/>
      <c r="DW21" s="103"/>
      <c r="DX21" s="103"/>
      <c r="DY21" s="103"/>
      <c r="DZ21" s="103"/>
      <c r="EA21" s="103"/>
      <c r="EB21" s="103"/>
      <c r="EC21" s="103"/>
      <c r="ED21" s="103"/>
      <c r="EE21" s="103"/>
      <c r="EF21" s="103"/>
      <c r="EG21" s="103"/>
      <c r="EH21" s="103"/>
      <c r="EI21" s="103"/>
      <c r="EJ21" s="103"/>
      <c r="EK21" s="103"/>
      <c r="EL21" s="103"/>
      <c r="EM21" s="103"/>
      <c r="EN21" s="103"/>
      <c r="EO21" s="103"/>
      <c r="EP21" s="103"/>
      <c r="EQ21" s="103"/>
      <c r="ER21" s="103"/>
      <c r="ES21" s="103"/>
      <c r="ET21" s="103"/>
      <c r="EU21" s="103"/>
      <c r="EV21" s="103"/>
      <c r="EW21" s="103"/>
      <c r="EX21" s="103"/>
      <c r="EY21" s="103"/>
      <c r="EZ21" s="103"/>
      <c r="FA21" s="103"/>
      <c r="FB21" s="103"/>
      <c r="FC21" s="103"/>
      <c r="FD21" s="103"/>
      <c r="FE21" s="103"/>
      <c r="FF21" s="103"/>
      <c r="FG21" s="103"/>
      <c r="FH21" s="103"/>
      <c r="FI21" s="103"/>
      <c r="FJ21" s="103"/>
      <c r="FK21" s="103"/>
      <c r="FL21" s="103"/>
      <c r="FM21" s="103"/>
      <c r="FN21" s="103"/>
      <c r="FO21" s="103"/>
      <c r="FP21" s="103"/>
      <c r="FQ21" s="103"/>
      <c r="FR21" s="103"/>
      <c r="FS21" s="103"/>
      <c r="FT21" s="103"/>
      <c r="FU21" s="103"/>
      <c r="FV21" s="103"/>
      <c r="FW21" s="103"/>
      <c r="FX21" s="103"/>
      <c r="FY21" s="103"/>
      <c r="FZ21" s="103"/>
      <c r="GA21" s="103"/>
      <c r="GB21" s="103"/>
      <c r="GC21" s="103"/>
      <c r="GD21" s="103"/>
      <c r="GE21" s="103"/>
      <c r="GF21" s="103"/>
      <c r="GG21" s="103"/>
      <c r="GH21" s="103"/>
      <c r="GI21" s="103"/>
      <c r="GJ21" s="103"/>
      <c r="GK21" s="103"/>
      <c r="GL21" s="103"/>
      <c r="GM21" s="103"/>
      <c r="GN21" s="103"/>
      <c r="GO21" s="103"/>
      <c r="GP21" s="103"/>
      <c r="GQ21" s="103"/>
      <c r="GR21" s="103"/>
      <c r="GS21" s="103"/>
      <c r="GT21" s="103"/>
      <c r="GU21" s="103"/>
      <c r="GV21" s="103"/>
      <c r="GW21" s="103"/>
      <c r="GX21" s="103"/>
      <c r="GY21" s="103"/>
      <c r="GZ21" s="103"/>
      <c r="HA21" s="103"/>
      <c r="HB21" s="103"/>
      <c r="HC21" s="103"/>
      <c r="HD21" s="103"/>
      <c r="HE21" s="103"/>
      <c r="HF21" s="103"/>
      <c r="HG21" s="103"/>
      <c r="HH21" s="103"/>
      <c r="HI21" s="103"/>
      <c r="HJ21" s="103"/>
      <c r="HK21" s="103"/>
      <c r="HL21" s="103"/>
      <c r="HM21" s="103"/>
      <c r="HN21" s="103"/>
      <c r="HO21" s="103"/>
      <c r="HP21" s="103"/>
      <c r="HQ21" s="103"/>
      <c r="HR21" s="103"/>
      <c r="HS21" s="103"/>
      <c r="HT21" s="103"/>
      <c r="HU21" s="103"/>
      <c r="HV21" s="103"/>
      <c r="HW21" s="103"/>
      <c r="HX21" s="103"/>
      <c r="HY21" s="103"/>
      <c r="HZ21" s="103"/>
      <c r="IA21" s="103"/>
      <c r="IB21" s="103"/>
      <c r="IC21" s="103"/>
      <c r="ID21" s="103"/>
      <c r="IE21" s="103"/>
      <c r="IF21" s="103"/>
      <c r="IG21" s="103"/>
      <c r="IH21" s="103"/>
      <c r="II21" s="103"/>
      <c r="IJ21" s="103"/>
      <c r="IK21" s="103"/>
      <c r="IL21" s="103"/>
      <c r="IM21" s="103"/>
      <c r="IN21" s="103"/>
      <c r="IO21" s="103"/>
      <c r="IP21" s="103"/>
      <c r="IQ21" s="103"/>
      <c r="IR21" s="103"/>
      <c r="IS21" s="103"/>
      <c r="IT21" s="103"/>
      <c r="IU21" s="103"/>
      <c r="IV21" s="103"/>
      <c r="IW21" s="103"/>
      <c r="IX21" s="103"/>
      <c r="IY21" s="103"/>
      <c r="IZ21" s="103"/>
      <c r="JA21" s="103"/>
      <c r="JB21" s="103"/>
      <c r="JC21" s="103"/>
      <c r="JD21" s="103"/>
      <c r="JE21" s="103"/>
      <c r="JF21" s="103"/>
      <c r="JG21" s="103"/>
      <c r="JH21" s="103"/>
      <c r="JI21" s="103"/>
      <c r="JJ21" s="103"/>
      <c r="JK21" s="103"/>
      <c r="JL21" s="103"/>
      <c r="JM21" s="103"/>
      <c r="JN21" s="103"/>
      <c r="JO21" s="103"/>
      <c r="JP21" s="103"/>
      <c r="JQ21" s="103"/>
      <c r="JR21" s="103"/>
      <c r="JS21" s="103"/>
      <c r="JT21" s="103"/>
      <c r="JU21" s="103"/>
      <c r="JV21" s="103"/>
      <c r="JW21" s="103"/>
      <c r="JX21" s="103"/>
      <c r="JY21" s="103"/>
      <c r="JZ21" s="103"/>
      <c r="KA21" s="103"/>
      <c r="KB21" s="103"/>
      <c r="KC21" s="103"/>
      <c r="KD21" s="103"/>
      <c r="KE21" s="103"/>
      <c r="KF21" s="103"/>
      <c r="KG21" s="103"/>
      <c r="KH21" s="103"/>
      <c r="KI21" s="103"/>
      <c r="KJ21" s="103"/>
      <c r="KK21" s="103"/>
      <c r="KL21" s="103"/>
      <c r="KM21" s="103"/>
      <c r="KN21" s="103"/>
      <c r="KO21" s="103"/>
      <c r="KP21" s="103"/>
      <c r="KQ21" s="103"/>
      <c r="KR21" s="103"/>
      <c r="KS21" s="103"/>
      <c r="KT21" s="103"/>
      <c r="KU21" s="103"/>
      <c r="KV21" s="103"/>
      <c r="KW21" s="103"/>
      <c r="KX21" s="103"/>
      <c r="KY21" s="103"/>
      <c r="KZ21" s="103"/>
      <c r="LA21" s="103"/>
      <c r="LB21" s="103"/>
      <c r="LC21" s="103"/>
      <c r="LD21" s="103"/>
      <c r="LE21" s="103"/>
      <c r="LF21" s="103"/>
      <c r="LG21" s="103"/>
      <c r="LH21" s="103"/>
      <c r="LI21" s="103"/>
      <c r="LJ21" s="103"/>
      <c r="LK21" s="103"/>
      <c r="LL21" s="103"/>
      <c r="LM21" s="103"/>
      <c r="LN21" s="103"/>
      <c r="LO21" s="103"/>
      <c r="LP21" s="103"/>
      <c r="LQ21" s="103"/>
      <c r="LR21" s="103"/>
      <c r="LS21" s="103"/>
      <c r="LT21" s="103"/>
      <c r="LU21" s="103"/>
      <c r="LV21" s="103"/>
      <c r="LW21" s="103"/>
      <c r="LX21" s="103"/>
      <c r="LY21" s="103"/>
      <c r="LZ21" s="103"/>
      <c r="MA21" s="103"/>
      <c r="MB21" s="103"/>
      <c r="MC21" s="103"/>
      <c r="MD21" s="103"/>
      <c r="ME21" s="103"/>
      <c r="MF21" s="103"/>
      <c r="MG21" s="103"/>
      <c r="MH21" s="103"/>
      <c r="MI21" s="103"/>
      <c r="MJ21" s="103"/>
      <c r="MK21" s="103"/>
      <c r="ML21" s="103"/>
      <c r="MM21" s="103"/>
      <c r="MN21" s="103"/>
      <c r="MO21" s="103"/>
      <c r="MP21" s="103"/>
      <c r="MQ21" s="103"/>
      <c r="MR21" s="103"/>
      <c r="MS21" s="103"/>
      <c r="MT21" s="103"/>
      <c r="MU21" s="103"/>
      <c r="MV21" s="103"/>
      <c r="MW21" s="103"/>
      <c r="MX21" s="103"/>
      <c r="MY21" s="103"/>
      <c r="MZ21" s="103"/>
      <c r="NA21" s="103"/>
      <c r="NB21" s="103"/>
      <c r="NC21" s="103"/>
      <c r="ND21" s="103"/>
      <c r="NE21" s="103"/>
    </row>
    <row r="22" spans="1:369" ht="21" x14ac:dyDescent="0.25">
      <c r="A22" s="104">
        <v>19</v>
      </c>
      <c r="B22" s="104">
        <v>18</v>
      </c>
      <c r="C22" s="105" t="s">
        <v>201</v>
      </c>
      <c r="D22" s="106" t="s">
        <v>202</v>
      </c>
      <c r="E22" s="107" t="s">
        <v>106</v>
      </c>
      <c r="F22" s="93">
        <f t="shared" ref="F22:F28" si="1">+COUNTA(G22:AB22)</f>
        <v>1</v>
      </c>
      <c r="G22" s="224" t="s">
        <v>170</v>
      </c>
      <c r="H22" s="225"/>
      <c r="I22" s="225"/>
      <c r="J22" s="225"/>
      <c r="K22" s="226"/>
      <c r="L22" s="227"/>
      <c r="M22" s="225"/>
      <c r="N22" s="225"/>
      <c r="O22" s="228"/>
      <c r="P22" s="224"/>
      <c r="Q22" s="225"/>
      <c r="R22" s="225"/>
      <c r="S22" s="226"/>
      <c r="T22" s="227"/>
      <c r="U22" s="225"/>
      <c r="V22" s="228"/>
      <c r="W22" s="224"/>
      <c r="X22" s="225"/>
      <c r="Y22" s="226"/>
      <c r="Z22" s="224"/>
      <c r="AA22" s="225"/>
      <c r="AB22" s="226"/>
    </row>
    <row r="23" spans="1:369" ht="25.5" x14ac:dyDescent="0.25">
      <c r="A23" s="104">
        <v>20</v>
      </c>
      <c r="B23" s="104">
        <v>18</v>
      </c>
      <c r="C23" s="105" t="s">
        <v>203</v>
      </c>
      <c r="D23" s="106" t="s">
        <v>204</v>
      </c>
      <c r="E23" s="107" t="s">
        <v>107</v>
      </c>
      <c r="F23" s="93">
        <f t="shared" si="1"/>
        <v>7</v>
      </c>
      <c r="G23" s="224" t="s">
        <v>170</v>
      </c>
      <c r="H23" s="225" t="s">
        <v>170</v>
      </c>
      <c r="I23" s="225" t="s">
        <v>170</v>
      </c>
      <c r="J23" s="225" t="s">
        <v>170</v>
      </c>
      <c r="K23" s="226" t="s">
        <v>170</v>
      </c>
      <c r="L23" s="227" t="s">
        <v>170</v>
      </c>
      <c r="M23" s="225"/>
      <c r="N23" s="225"/>
      <c r="O23" s="228"/>
      <c r="P23" s="224"/>
      <c r="Q23" s="225"/>
      <c r="R23" s="225"/>
      <c r="S23" s="226"/>
      <c r="T23" s="227"/>
      <c r="U23" s="225"/>
      <c r="V23" s="228" t="s">
        <v>170</v>
      </c>
      <c r="W23" s="224"/>
      <c r="X23" s="225"/>
      <c r="Y23" s="226"/>
      <c r="Z23" s="224"/>
      <c r="AA23" s="225"/>
      <c r="AB23" s="226"/>
    </row>
    <row r="24" spans="1:369" ht="25.5" x14ac:dyDescent="0.25">
      <c r="A24" s="104">
        <v>21</v>
      </c>
      <c r="B24" s="104">
        <v>18</v>
      </c>
      <c r="C24" s="105" t="s">
        <v>205</v>
      </c>
      <c r="D24" s="106" t="s">
        <v>206</v>
      </c>
      <c r="E24" s="107" t="s">
        <v>106</v>
      </c>
      <c r="F24" s="93">
        <f t="shared" si="1"/>
        <v>9</v>
      </c>
      <c r="G24" s="224" t="s">
        <v>170</v>
      </c>
      <c r="H24" s="225" t="s">
        <v>170</v>
      </c>
      <c r="I24" s="225"/>
      <c r="J24" s="225"/>
      <c r="K24" s="226"/>
      <c r="L24" s="230" t="s">
        <v>170</v>
      </c>
      <c r="M24" s="225" t="s">
        <v>170</v>
      </c>
      <c r="N24" s="225" t="s">
        <v>170</v>
      </c>
      <c r="O24" s="228" t="s">
        <v>170</v>
      </c>
      <c r="P24" s="224"/>
      <c r="Q24" s="225"/>
      <c r="R24" s="225"/>
      <c r="S24" s="226"/>
      <c r="T24" s="227"/>
      <c r="U24" s="225"/>
      <c r="V24" s="228"/>
      <c r="W24" s="224" t="s">
        <v>170</v>
      </c>
      <c r="X24" s="225" t="s">
        <v>170</v>
      </c>
      <c r="Y24" s="226" t="s">
        <v>170</v>
      </c>
      <c r="Z24" s="224"/>
      <c r="AA24" s="225"/>
      <c r="AB24" s="226"/>
    </row>
    <row r="25" spans="1:369" ht="38.25" x14ac:dyDescent="0.25">
      <c r="A25" s="104">
        <v>22</v>
      </c>
      <c r="B25" s="104">
        <v>18</v>
      </c>
      <c r="C25" s="105" t="s">
        <v>207</v>
      </c>
      <c r="D25" s="106" t="s">
        <v>208</v>
      </c>
      <c r="E25" s="107" t="s">
        <v>106</v>
      </c>
      <c r="F25" s="93">
        <f t="shared" si="1"/>
        <v>1</v>
      </c>
      <c r="G25" s="224" t="s">
        <v>170</v>
      </c>
      <c r="H25" s="225"/>
      <c r="I25" s="225"/>
      <c r="J25" s="225"/>
      <c r="K25" s="226"/>
      <c r="L25" s="227"/>
      <c r="M25" s="225"/>
      <c r="N25" s="225"/>
      <c r="O25" s="228"/>
      <c r="P25" s="224"/>
      <c r="Q25" s="225"/>
      <c r="R25" s="225"/>
      <c r="S25" s="226"/>
      <c r="T25" s="227"/>
      <c r="U25" s="225"/>
      <c r="V25" s="228"/>
      <c r="W25" s="224"/>
      <c r="X25" s="225"/>
      <c r="Y25" s="226"/>
      <c r="Z25" s="224"/>
      <c r="AA25" s="225"/>
      <c r="AB25" s="226"/>
    </row>
    <row r="26" spans="1:369" ht="38.25" x14ac:dyDescent="0.25">
      <c r="A26" s="104">
        <v>23</v>
      </c>
      <c r="B26" s="104">
        <v>18</v>
      </c>
      <c r="C26" s="105" t="s">
        <v>209</v>
      </c>
      <c r="D26" s="106" t="s">
        <v>210</v>
      </c>
      <c r="E26" s="107" t="s">
        <v>106</v>
      </c>
      <c r="F26" s="93">
        <f t="shared" si="1"/>
        <v>9</v>
      </c>
      <c r="G26" s="224" t="s">
        <v>170</v>
      </c>
      <c r="H26" s="225"/>
      <c r="I26" s="225" t="s">
        <v>170</v>
      </c>
      <c r="J26" s="225" t="s">
        <v>170</v>
      </c>
      <c r="K26" s="226"/>
      <c r="L26" s="227"/>
      <c r="M26" s="225"/>
      <c r="N26" s="225"/>
      <c r="O26" s="228"/>
      <c r="P26" s="224"/>
      <c r="Q26" s="225"/>
      <c r="R26" s="225"/>
      <c r="S26" s="226"/>
      <c r="T26" s="227"/>
      <c r="U26" s="225" t="s">
        <v>170</v>
      </c>
      <c r="V26" s="228" t="s">
        <v>170</v>
      </c>
      <c r="W26" s="224" t="s">
        <v>170</v>
      </c>
      <c r="X26" s="231" t="s">
        <v>170</v>
      </c>
      <c r="Y26" s="229" t="s">
        <v>170</v>
      </c>
      <c r="Z26" s="224"/>
      <c r="AA26" s="225" t="s">
        <v>170</v>
      </c>
      <c r="AB26" s="226"/>
    </row>
    <row r="27" spans="1:369" ht="25.5" x14ac:dyDescent="0.25">
      <c r="A27" s="104">
        <v>24</v>
      </c>
      <c r="B27" s="104">
        <v>18</v>
      </c>
      <c r="C27" s="105" t="s">
        <v>211</v>
      </c>
      <c r="D27" s="106" t="s">
        <v>212</v>
      </c>
      <c r="E27" s="107" t="s">
        <v>106</v>
      </c>
      <c r="F27" s="93">
        <f t="shared" si="1"/>
        <v>7</v>
      </c>
      <c r="G27" s="224" t="s">
        <v>170</v>
      </c>
      <c r="H27" s="225"/>
      <c r="I27" s="225" t="s">
        <v>170</v>
      </c>
      <c r="J27" s="225" t="s">
        <v>170</v>
      </c>
      <c r="K27" s="226" t="s">
        <v>170</v>
      </c>
      <c r="L27" s="227"/>
      <c r="M27" s="225"/>
      <c r="N27" s="225"/>
      <c r="O27" s="228"/>
      <c r="P27" s="224"/>
      <c r="Q27" s="225"/>
      <c r="R27" s="225"/>
      <c r="S27" s="226"/>
      <c r="T27" s="227" t="s">
        <v>170</v>
      </c>
      <c r="U27" s="225" t="s">
        <v>170</v>
      </c>
      <c r="V27" s="228" t="s">
        <v>170</v>
      </c>
      <c r="W27" s="224"/>
      <c r="X27" s="225"/>
      <c r="Y27" s="226"/>
      <c r="Z27" s="224"/>
      <c r="AA27" s="225"/>
      <c r="AB27" s="226"/>
    </row>
    <row r="28" spans="1:369" ht="38.25" x14ac:dyDescent="0.25">
      <c r="A28" s="104">
        <v>25</v>
      </c>
      <c r="B28" s="104">
        <v>18</v>
      </c>
      <c r="C28" s="105" t="s">
        <v>213</v>
      </c>
      <c r="D28" s="106" t="s">
        <v>214</v>
      </c>
      <c r="E28" s="107" t="s">
        <v>106</v>
      </c>
      <c r="F28" s="93">
        <f t="shared" si="1"/>
        <v>13</v>
      </c>
      <c r="G28" s="224" t="s">
        <v>170</v>
      </c>
      <c r="H28" s="225" t="s">
        <v>170</v>
      </c>
      <c r="I28" s="225" t="s">
        <v>170</v>
      </c>
      <c r="J28" s="225" t="s">
        <v>170</v>
      </c>
      <c r="K28" s="226" t="s">
        <v>170</v>
      </c>
      <c r="L28" s="227"/>
      <c r="M28" s="225"/>
      <c r="N28" s="225" t="s">
        <v>170</v>
      </c>
      <c r="O28" s="228" t="s">
        <v>170</v>
      </c>
      <c r="P28" s="224"/>
      <c r="Q28" s="225"/>
      <c r="R28" s="225"/>
      <c r="S28" s="226"/>
      <c r="T28" s="227" t="s">
        <v>170</v>
      </c>
      <c r="U28" s="225" t="s">
        <v>170</v>
      </c>
      <c r="V28" s="228" t="s">
        <v>170</v>
      </c>
      <c r="W28" s="224" t="s">
        <v>170</v>
      </c>
      <c r="X28" s="225" t="s">
        <v>170</v>
      </c>
      <c r="Y28" s="226" t="s">
        <v>170</v>
      </c>
      <c r="Z28" s="224"/>
      <c r="AA28" s="225"/>
      <c r="AB28" s="226"/>
    </row>
    <row r="29" spans="1:369" ht="21" x14ac:dyDescent="0.25">
      <c r="A29" s="108">
        <v>26</v>
      </c>
      <c r="B29" s="108">
        <v>18</v>
      </c>
      <c r="C29" s="109" t="s">
        <v>215</v>
      </c>
      <c r="D29" s="110" t="s">
        <v>216</v>
      </c>
      <c r="E29" s="111"/>
      <c r="F29" s="112"/>
      <c r="G29" s="725"/>
      <c r="H29" s="726"/>
      <c r="I29" s="726"/>
      <c r="J29" s="726"/>
      <c r="K29" s="726"/>
      <c r="L29" s="726"/>
      <c r="M29" s="726"/>
      <c r="N29" s="726"/>
      <c r="O29" s="726"/>
      <c r="P29" s="726"/>
      <c r="Q29" s="726"/>
      <c r="R29" s="726"/>
      <c r="S29" s="726"/>
      <c r="T29" s="726"/>
      <c r="U29" s="726"/>
      <c r="V29" s="726"/>
      <c r="W29" s="726"/>
      <c r="X29" s="726"/>
      <c r="Y29" s="726"/>
      <c r="Z29" s="726"/>
      <c r="AA29" s="726"/>
      <c r="AB29" s="727"/>
    </row>
    <row r="30" spans="1:369" ht="25.5" x14ac:dyDescent="0.25">
      <c r="A30" s="113">
        <v>27</v>
      </c>
      <c r="B30" s="113">
        <v>26</v>
      </c>
      <c r="C30" s="114" t="s">
        <v>217</v>
      </c>
      <c r="D30" s="115" t="s">
        <v>218</v>
      </c>
      <c r="E30" s="116" t="s">
        <v>219</v>
      </c>
      <c r="F30" s="93">
        <f t="shared" ref="F30:F37" si="2">+COUNTA(G30:AB30)</f>
        <v>8</v>
      </c>
      <c r="G30" s="224" t="s">
        <v>170</v>
      </c>
      <c r="H30" s="225"/>
      <c r="I30" s="225"/>
      <c r="J30" s="225"/>
      <c r="K30" s="226" t="s">
        <v>170</v>
      </c>
      <c r="L30" s="227"/>
      <c r="M30" s="225"/>
      <c r="N30" s="225"/>
      <c r="O30" s="228"/>
      <c r="P30" s="224"/>
      <c r="Q30" s="225" t="s">
        <v>170</v>
      </c>
      <c r="R30" s="225"/>
      <c r="S30" s="226"/>
      <c r="T30" s="227" t="s">
        <v>170</v>
      </c>
      <c r="U30" s="225" t="s">
        <v>170</v>
      </c>
      <c r="V30" s="228" t="s">
        <v>170</v>
      </c>
      <c r="W30" s="224" t="s">
        <v>170</v>
      </c>
      <c r="X30" s="225"/>
      <c r="Y30" s="226"/>
      <c r="Z30" s="224"/>
      <c r="AA30" s="225" t="s">
        <v>170</v>
      </c>
      <c r="AB30" s="226"/>
    </row>
    <row r="31" spans="1:369" ht="25.5" x14ac:dyDescent="0.25">
      <c r="A31" s="113">
        <v>28</v>
      </c>
      <c r="B31" s="113">
        <v>26</v>
      </c>
      <c r="C31" s="114" t="s">
        <v>220</v>
      </c>
      <c r="D31" s="115" t="s">
        <v>221</v>
      </c>
      <c r="E31" s="116" t="s">
        <v>219</v>
      </c>
      <c r="F31" s="93">
        <f t="shared" si="2"/>
        <v>3</v>
      </c>
      <c r="G31" s="224" t="s">
        <v>170</v>
      </c>
      <c r="H31" s="225"/>
      <c r="I31" s="225"/>
      <c r="J31" s="225"/>
      <c r="K31" s="226"/>
      <c r="L31" s="227"/>
      <c r="M31" s="225"/>
      <c r="N31" s="225"/>
      <c r="O31" s="228"/>
      <c r="P31" s="224"/>
      <c r="Q31" s="225"/>
      <c r="R31" s="225"/>
      <c r="S31" s="226"/>
      <c r="T31" s="227"/>
      <c r="U31" s="225"/>
      <c r="V31" s="228"/>
      <c r="W31" s="224" t="s">
        <v>170</v>
      </c>
      <c r="X31" s="225"/>
      <c r="Y31" s="226"/>
      <c r="Z31" s="224"/>
      <c r="AA31" s="225" t="s">
        <v>170</v>
      </c>
      <c r="AB31" s="226"/>
    </row>
    <row r="32" spans="1:369" ht="38.25" x14ac:dyDescent="0.25">
      <c r="A32" s="113">
        <v>29</v>
      </c>
      <c r="B32" s="113">
        <v>26</v>
      </c>
      <c r="C32" s="117" t="s">
        <v>222</v>
      </c>
      <c r="D32" s="115" t="s">
        <v>223</v>
      </c>
      <c r="E32" s="116" t="s">
        <v>219</v>
      </c>
      <c r="F32" s="93">
        <f t="shared" si="2"/>
        <v>8</v>
      </c>
      <c r="G32" s="224"/>
      <c r="H32" s="225"/>
      <c r="I32" s="225"/>
      <c r="J32" s="225"/>
      <c r="K32" s="226" t="s">
        <v>170</v>
      </c>
      <c r="L32" s="227"/>
      <c r="M32" s="225"/>
      <c r="N32" s="225"/>
      <c r="O32" s="228"/>
      <c r="P32" s="224"/>
      <c r="Q32" s="225"/>
      <c r="R32" s="225" t="s">
        <v>170</v>
      </c>
      <c r="S32" s="226"/>
      <c r="T32" s="230" t="s">
        <v>170</v>
      </c>
      <c r="U32" s="231" t="s">
        <v>170</v>
      </c>
      <c r="V32" s="232" t="s">
        <v>170</v>
      </c>
      <c r="W32" s="224" t="s">
        <v>170</v>
      </c>
      <c r="X32" s="225" t="s">
        <v>170</v>
      </c>
      <c r="Y32" s="226"/>
      <c r="Z32" s="224"/>
      <c r="AA32" s="225" t="s">
        <v>170</v>
      </c>
      <c r="AB32" s="226"/>
    </row>
    <row r="33" spans="1:369" ht="38.25" x14ac:dyDescent="0.25">
      <c r="A33" s="113">
        <v>30</v>
      </c>
      <c r="B33" s="113">
        <v>26</v>
      </c>
      <c r="C33" s="117" t="s">
        <v>224</v>
      </c>
      <c r="D33" s="118" t="s">
        <v>225</v>
      </c>
      <c r="E33" s="116" t="s">
        <v>219</v>
      </c>
      <c r="F33" s="93">
        <f t="shared" si="2"/>
        <v>6</v>
      </c>
      <c r="G33" s="224"/>
      <c r="H33" s="225"/>
      <c r="I33" s="225"/>
      <c r="J33" s="225"/>
      <c r="K33" s="226"/>
      <c r="L33" s="227"/>
      <c r="M33" s="225"/>
      <c r="N33" s="225"/>
      <c r="O33" s="228"/>
      <c r="P33" s="224"/>
      <c r="Q33" s="225"/>
      <c r="R33" s="225"/>
      <c r="S33" s="226" t="s">
        <v>170</v>
      </c>
      <c r="T33" s="230" t="s">
        <v>170</v>
      </c>
      <c r="U33" s="231" t="s">
        <v>170</v>
      </c>
      <c r="V33" s="232" t="s">
        <v>170</v>
      </c>
      <c r="W33" s="224"/>
      <c r="X33" s="225"/>
      <c r="Y33" s="226" t="s">
        <v>170</v>
      </c>
      <c r="Z33" s="224"/>
      <c r="AA33" s="225" t="s">
        <v>170</v>
      </c>
      <c r="AB33" s="226"/>
    </row>
    <row r="34" spans="1:369" ht="38.25" x14ac:dyDescent="0.25">
      <c r="A34" s="113">
        <v>31</v>
      </c>
      <c r="B34" s="113">
        <v>26</v>
      </c>
      <c r="C34" s="119" t="s">
        <v>226</v>
      </c>
      <c r="D34" s="118" t="s">
        <v>227</v>
      </c>
      <c r="E34" s="116" t="s">
        <v>219</v>
      </c>
      <c r="F34" s="93">
        <f t="shared" si="2"/>
        <v>7</v>
      </c>
      <c r="G34" s="224"/>
      <c r="H34" s="225"/>
      <c r="I34" s="225"/>
      <c r="J34" s="225"/>
      <c r="K34" s="226"/>
      <c r="L34" s="227"/>
      <c r="M34" s="225"/>
      <c r="N34" s="225"/>
      <c r="O34" s="228"/>
      <c r="P34" s="224"/>
      <c r="Q34" s="225" t="s">
        <v>170</v>
      </c>
      <c r="R34" s="225"/>
      <c r="S34" s="226"/>
      <c r="T34" s="227" t="s">
        <v>170</v>
      </c>
      <c r="U34" s="225" t="s">
        <v>170</v>
      </c>
      <c r="V34" s="228" t="s">
        <v>170</v>
      </c>
      <c r="W34" s="224"/>
      <c r="X34" s="225" t="s">
        <v>170</v>
      </c>
      <c r="Y34" s="226"/>
      <c r="Z34" s="224" t="s">
        <v>170</v>
      </c>
      <c r="AA34" s="225" t="s">
        <v>170</v>
      </c>
      <c r="AB34" s="226"/>
    </row>
    <row r="35" spans="1:369" ht="25.5" x14ac:dyDescent="0.25">
      <c r="A35" s="113">
        <v>32</v>
      </c>
      <c r="B35" s="113">
        <v>26</v>
      </c>
      <c r="C35" s="119" t="s">
        <v>228</v>
      </c>
      <c r="D35" s="118" t="s">
        <v>229</v>
      </c>
      <c r="E35" s="116" t="s">
        <v>219</v>
      </c>
      <c r="F35" s="93">
        <f t="shared" si="2"/>
        <v>6</v>
      </c>
      <c r="G35" s="224"/>
      <c r="H35" s="225"/>
      <c r="I35" s="225"/>
      <c r="J35" s="225"/>
      <c r="K35" s="226" t="s">
        <v>170</v>
      </c>
      <c r="L35" s="227"/>
      <c r="M35" s="225"/>
      <c r="N35" s="225"/>
      <c r="O35" s="228"/>
      <c r="P35" s="224"/>
      <c r="Q35" s="225" t="s">
        <v>170</v>
      </c>
      <c r="R35" s="225"/>
      <c r="S35" s="226"/>
      <c r="T35" s="227" t="s">
        <v>170</v>
      </c>
      <c r="U35" s="231" t="s">
        <v>170</v>
      </c>
      <c r="V35" s="232" t="s">
        <v>170</v>
      </c>
      <c r="W35" s="224"/>
      <c r="X35" s="225" t="s">
        <v>170</v>
      </c>
      <c r="Y35" s="226"/>
      <c r="Z35" s="224"/>
      <c r="AA35" s="225"/>
      <c r="AB35" s="226"/>
    </row>
    <row r="36" spans="1:369" ht="25.5" x14ac:dyDescent="0.25">
      <c r="A36" s="113">
        <v>33</v>
      </c>
      <c r="B36" s="113">
        <v>26</v>
      </c>
      <c r="C36" s="120" t="s">
        <v>230</v>
      </c>
      <c r="D36" s="118" t="s">
        <v>231</v>
      </c>
      <c r="E36" s="116" t="s">
        <v>219</v>
      </c>
      <c r="F36" s="93">
        <f t="shared" si="2"/>
        <v>7</v>
      </c>
      <c r="G36" s="224"/>
      <c r="H36" s="225"/>
      <c r="I36" s="225"/>
      <c r="J36" s="225"/>
      <c r="K36" s="226" t="s">
        <v>170</v>
      </c>
      <c r="L36" s="227"/>
      <c r="M36" s="225"/>
      <c r="N36" s="225"/>
      <c r="O36" s="228"/>
      <c r="P36" s="224"/>
      <c r="Q36" s="225"/>
      <c r="R36" s="225"/>
      <c r="S36" s="226" t="s">
        <v>170</v>
      </c>
      <c r="T36" s="230" t="s">
        <v>170</v>
      </c>
      <c r="U36" s="231" t="s">
        <v>170</v>
      </c>
      <c r="V36" s="232" t="s">
        <v>170</v>
      </c>
      <c r="W36" s="224"/>
      <c r="X36" s="225"/>
      <c r="Y36" s="226" t="s">
        <v>170</v>
      </c>
      <c r="Z36" s="224"/>
      <c r="AA36" s="225" t="s">
        <v>170</v>
      </c>
      <c r="AB36" s="226"/>
    </row>
    <row r="37" spans="1:369" ht="38.25" x14ac:dyDescent="0.25">
      <c r="A37" s="113">
        <v>34</v>
      </c>
      <c r="B37" s="113">
        <v>26</v>
      </c>
      <c r="C37" s="120" t="s">
        <v>232</v>
      </c>
      <c r="D37" s="118" t="s">
        <v>233</v>
      </c>
      <c r="E37" s="116" t="s">
        <v>219</v>
      </c>
      <c r="F37" s="93">
        <f t="shared" si="2"/>
        <v>7</v>
      </c>
      <c r="G37" s="224"/>
      <c r="H37" s="225" t="s">
        <v>170</v>
      </c>
      <c r="I37" s="225"/>
      <c r="J37" s="225"/>
      <c r="K37" s="226"/>
      <c r="L37" s="227"/>
      <c r="M37" s="225"/>
      <c r="N37" s="225"/>
      <c r="O37" s="228"/>
      <c r="P37" s="224"/>
      <c r="Q37" s="225"/>
      <c r="R37" s="225"/>
      <c r="S37" s="226"/>
      <c r="T37" s="230" t="s">
        <v>170</v>
      </c>
      <c r="U37" s="231" t="s">
        <v>170</v>
      </c>
      <c r="V37" s="232" t="s">
        <v>170</v>
      </c>
      <c r="W37" s="224"/>
      <c r="X37" s="225"/>
      <c r="Y37" s="226" t="s">
        <v>170</v>
      </c>
      <c r="Z37" s="224" t="s">
        <v>170</v>
      </c>
      <c r="AA37" s="225" t="s">
        <v>170</v>
      </c>
      <c r="AB37" s="226"/>
    </row>
    <row r="38" spans="1:369" s="98" customFormat="1" ht="30" x14ac:dyDescent="0.25">
      <c r="A38" s="98">
        <v>35</v>
      </c>
      <c r="C38" s="99" t="s">
        <v>234</v>
      </c>
      <c r="D38" s="100" t="s">
        <v>235</v>
      </c>
      <c r="E38" s="101"/>
      <c r="F38" s="102"/>
      <c r="G38" s="719"/>
      <c r="H38" s="720"/>
      <c r="I38" s="720"/>
      <c r="J38" s="720"/>
      <c r="K38" s="720"/>
      <c r="L38" s="720"/>
      <c r="M38" s="720"/>
      <c r="N38" s="720"/>
      <c r="O38" s="720"/>
      <c r="P38" s="720"/>
      <c r="Q38" s="720"/>
      <c r="R38" s="720"/>
      <c r="S38" s="720"/>
      <c r="T38" s="720"/>
      <c r="U38" s="720"/>
      <c r="V38" s="720"/>
      <c r="W38" s="720"/>
      <c r="X38" s="720"/>
      <c r="Y38" s="720"/>
      <c r="Z38" s="720"/>
      <c r="AA38" s="720"/>
      <c r="AB38" s="721"/>
      <c r="AC38" s="103"/>
      <c r="AD38" s="103"/>
      <c r="AE38" s="103"/>
      <c r="AF38" s="103"/>
      <c r="AG38" s="103"/>
      <c r="AH38" s="103"/>
      <c r="AI38" s="103"/>
      <c r="AJ38" s="103"/>
      <c r="AK38" s="103"/>
      <c r="AL38" s="103"/>
      <c r="AM38" s="103"/>
      <c r="AN38" s="103"/>
      <c r="AO38" s="103"/>
      <c r="AP38" s="103"/>
      <c r="AQ38" s="103"/>
      <c r="AR38" s="103"/>
      <c r="AS38" s="103"/>
      <c r="AT38" s="103"/>
      <c r="AU38" s="103"/>
      <c r="AV38" s="103"/>
      <c r="AW38" s="103"/>
      <c r="AX38" s="103"/>
      <c r="AY38" s="103"/>
      <c r="AZ38" s="103"/>
      <c r="BA38" s="103"/>
      <c r="BB38" s="103"/>
      <c r="BC38" s="103"/>
      <c r="BD38" s="103"/>
      <c r="BE38" s="103"/>
      <c r="BF38" s="103"/>
      <c r="BG38" s="103"/>
      <c r="BH38" s="103"/>
      <c r="BI38" s="103"/>
      <c r="BJ38" s="103"/>
      <c r="BK38" s="103"/>
      <c r="BL38" s="103"/>
      <c r="BM38" s="103"/>
      <c r="BN38" s="103"/>
      <c r="BO38" s="103"/>
      <c r="BP38" s="103"/>
      <c r="BQ38" s="103"/>
      <c r="BR38" s="103"/>
      <c r="BS38" s="103"/>
      <c r="BT38" s="103"/>
      <c r="BU38" s="103"/>
      <c r="BV38" s="103"/>
      <c r="BW38" s="103"/>
      <c r="BX38" s="103"/>
      <c r="BY38" s="103"/>
      <c r="BZ38" s="103"/>
      <c r="CA38" s="103"/>
      <c r="CB38" s="103"/>
      <c r="CC38" s="103"/>
      <c r="CD38" s="103"/>
      <c r="CE38" s="103"/>
      <c r="CF38" s="103"/>
      <c r="CG38" s="103"/>
      <c r="CH38" s="103"/>
      <c r="CI38" s="103"/>
      <c r="CJ38" s="103"/>
      <c r="CK38" s="103"/>
      <c r="CL38" s="103"/>
      <c r="CM38" s="103"/>
      <c r="CN38" s="103"/>
      <c r="CO38" s="103"/>
      <c r="CP38" s="103"/>
      <c r="CQ38" s="103"/>
      <c r="CR38" s="103"/>
      <c r="CS38" s="103"/>
      <c r="CT38" s="103"/>
      <c r="CU38" s="103"/>
      <c r="CV38" s="103"/>
      <c r="CW38" s="103"/>
      <c r="CX38" s="103"/>
      <c r="CY38" s="103"/>
      <c r="CZ38" s="103"/>
      <c r="DA38" s="103"/>
      <c r="DB38" s="103"/>
      <c r="DC38" s="103"/>
      <c r="DD38" s="103"/>
      <c r="DE38" s="103"/>
      <c r="DF38" s="103"/>
      <c r="DG38" s="103"/>
      <c r="DH38" s="103"/>
      <c r="DI38" s="103"/>
      <c r="DJ38" s="103"/>
      <c r="DK38" s="103"/>
      <c r="DL38" s="103"/>
      <c r="DM38" s="103"/>
      <c r="DN38" s="103"/>
      <c r="DO38" s="103"/>
      <c r="DP38" s="103"/>
      <c r="DQ38" s="103"/>
      <c r="DR38" s="103"/>
      <c r="DS38" s="103"/>
      <c r="DT38" s="103"/>
      <c r="DU38" s="103"/>
      <c r="DV38" s="103"/>
      <c r="DW38" s="103"/>
      <c r="DX38" s="103"/>
      <c r="DY38" s="103"/>
      <c r="DZ38" s="103"/>
      <c r="EA38" s="103"/>
      <c r="EB38" s="103"/>
      <c r="EC38" s="103"/>
      <c r="ED38" s="103"/>
      <c r="EE38" s="103"/>
      <c r="EF38" s="103"/>
      <c r="EG38" s="103"/>
      <c r="EH38" s="103"/>
      <c r="EI38" s="103"/>
      <c r="EJ38" s="103"/>
      <c r="EK38" s="103"/>
      <c r="EL38" s="103"/>
      <c r="EM38" s="103"/>
      <c r="EN38" s="103"/>
      <c r="EO38" s="103"/>
      <c r="EP38" s="103"/>
      <c r="EQ38" s="103"/>
      <c r="ER38" s="103"/>
      <c r="ES38" s="103"/>
      <c r="ET38" s="103"/>
      <c r="EU38" s="103"/>
      <c r="EV38" s="103"/>
      <c r="EW38" s="103"/>
      <c r="EX38" s="103"/>
      <c r="EY38" s="103"/>
      <c r="EZ38" s="103"/>
      <c r="FA38" s="103"/>
      <c r="FB38" s="103"/>
      <c r="FC38" s="103"/>
      <c r="FD38" s="103"/>
      <c r="FE38" s="103"/>
      <c r="FF38" s="103"/>
      <c r="FG38" s="103"/>
      <c r="FH38" s="103"/>
      <c r="FI38" s="103"/>
      <c r="FJ38" s="103"/>
      <c r="FK38" s="103"/>
      <c r="FL38" s="103"/>
      <c r="FM38" s="103"/>
      <c r="FN38" s="103"/>
      <c r="FO38" s="103"/>
      <c r="FP38" s="103"/>
      <c r="FQ38" s="103"/>
      <c r="FR38" s="103"/>
      <c r="FS38" s="103"/>
      <c r="FT38" s="103"/>
      <c r="FU38" s="103"/>
      <c r="FV38" s="103"/>
      <c r="FW38" s="103"/>
      <c r="FX38" s="103"/>
      <c r="FY38" s="103"/>
      <c r="FZ38" s="103"/>
      <c r="GA38" s="103"/>
      <c r="GB38" s="103"/>
      <c r="GC38" s="103"/>
      <c r="GD38" s="103"/>
      <c r="GE38" s="103"/>
      <c r="GF38" s="103"/>
      <c r="GG38" s="103"/>
      <c r="GH38" s="103"/>
      <c r="GI38" s="103"/>
      <c r="GJ38" s="103"/>
      <c r="GK38" s="103"/>
      <c r="GL38" s="103"/>
      <c r="GM38" s="103"/>
      <c r="GN38" s="103"/>
      <c r="GO38" s="103"/>
      <c r="GP38" s="103"/>
      <c r="GQ38" s="103"/>
      <c r="GR38" s="103"/>
      <c r="GS38" s="103"/>
      <c r="GT38" s="103"/>
      <c r="GU38" s="103"/>
      <c r="GV38" s="103"/>
      <c r="GW38" s="103"/>
      <c r="GX38" s="103"/>
      <c r="GY38" s="103"/>
      <c r="GZ38" s="103"/>
      <c r="HA38" s="103"/>
      <c r="HB38" s="103"/>
      <c r="HC38" s="103"/>
      <c r="HD38" s="103"/>
      <c r="HE38" s="103"/>
      <c r="HF38" s="103"/>
      <c r="HG38" s="103"/>
      <c r="HH38" s="103"/>
      <c r="HI38" s="103"/>
      <c r="HJ38" s="103"/>
      <c r="HK38" s="103"/>
      <c r="HL38" s="103"/>
      <c r="HM38" s="103"/>
      <c r="HN38" s="103"/>
      <c r="HO38" s="103"/>
      <c r="HP38" s="103"/>
      <c r="HQ38" s="103"/>
      <c r="HR38" s="103"/>
      <c r="HS38" s="103"/>
      <c r="HT38" s="103"/>
      <c r="HU38" s="103"/>
      <c r="HV38" s="103"/>
      <c r="HW38" s="103"/>
      <c r="HX38" s="103"/>
      <c r="HY38" s="103"/>
      <c r="HZ38" s="103"/>
      <c r="IA38" s="103"/>
      <c r="IB38" s="103"/>
      <c r="IC38" s="103"/>
      <c r="ID38" s="103"/>
      <c r="IE38" s="103"/>
      <c r="IF38" s="103"/>
      <c r="IG38" s="103"/>
      <c r="IH38" s="103"/>
      <c r="II38" s="103"/>
      <c r="IJ38" s="103"/>
      <c r="IK38" s="103"/>
      <c r="IL38" s="103"/>
      <c r="IM38" s="103"/>
      <c r="IN38" s="103"/>
      <c r="IO38" s="103"/>
      <c r="IP38" s="103"/>
      <c r="IQ38" s="103"/>
      <c r="IR38" s="103"/>
      <c r="IS38" s="103"/>
      <c r="IT38" s="103"/>
      <c r="IU38" s="103"/>
      <c r="IV38" s="103"/>
      <c r="IW38" s="103"/>
      <c r="IX38" s="103"/>
      <c r="IY38" s="103"/>
      <c r="IZ38" s="103"/>
      <c r="JA38" s="103"/>
      <c r="JB38" s="103"/>
      <c r="JC38" s="103"/>
      <c r="JD38" s="103"/>
      <c r="JE38" s="103"/>
      <c r="JF38" s="103"/>
      <c r="JG38" s="103"/>
      <c r="JH38" s="103"/>
      <c r="JI38" s="103"/>
      <c r="JJ38" s="103"/>
      <c r="JK38" s="103"/>
      <c r="JL38" s="103"/>
      <c r="JM38" s="103"/>
      <c r="JN38" s="103"/>
      <c r="JO38" s="103"/>
      <c r="JP38" s="103"/>
      <c r="JQ38" s="103"/>
      <c r="JR38" s="103"/>
      <c r="JS38" s="103"/>
      <c r="JT38" s="103"/>
      <c r="JU38" s="103"/>
      <c r="JV38" s="103"/>
      <c r="JW38" s="103"/>
      <c r="JX38" s="103"/>
      <c r="JY38" s="103"/>
      <c r="JZ38" s="103"/>
      <c r="KA38" s="103"/>
      <c r="KB38" s="103"/>
      <c r="KC38" s="103"/>
      <c r="KD38" s="103"/>
      <c r="KE38" s="103"/>
      <c r="KF38" s="103"/>
      <c r="KG38" s="103"/>
      <c r="KH38" s="103"/>
      <c r="KI38" s="103"/>
      <c r="KJ38" s="103"/>
      <c r="KK38" s="103"/>
      <c r="KL38" s="103"/>
      <c r="KM38" s="103"/>
      <c r="KN38" s="103"/>
      <c r="KO38" s="103"/>
      <c r="KP38" s="103"/>
      <c r="KQ38" s="103"/>
      <c r="KR38" s="103"/>
      <c r="KS38" s="103"/>
      <c r="KT38" s="103"/>
      <c r="KU38" s="103"/>
      <c r="KV38" s="103"/>
      <c r="KW38" s="103"/>
      <c r="KX38" s="103"/>
      <c r="KY38" s="103"/>
      <c r="KZ38" s="103"/>
      <c r="LA38" s="103"/>
      <c r="LB38" s="103"/>
      <c r="LC38" s="103"/>
      <c r="LD38" s="103"/>
      <c r="LE38" s="103"/>
      <c r="LF38" s="103"/>
      <c r="LG38" s="103"/>
      <c r="LH38" s="103"/>
      <c r="LI38" s="103"/>
      <c r="LJ38" s="103"/>
      <c r="LK38" s="103"/>
      <c r="LL38" s="103"/>
      <c r="LM38" s="103"/>
      <c r="LN38" s="103"/>
      <c r="LO38" s="103"/>
      <c r="LP38" s="103"/>
      <c r="LQ38" s="103"/>
      <c r="LR38" s="103"/>
      <c r="LS38" s="103"/>
      <c r="LT38" s="103"/>
      <c r="LU38" s="103"/>
      <c r="LV38" s="103"/>
      <c r="LW38" s="103"/>
      <c r="LX38" s="103"/>
      <c r="LY38" s="103"/>
      <c r="LZ38" s="103"/>
      <c r="MA38" s="103"/>
      <c r="MB38" s="103"/>
      <c r="MC38" s="103"/>
      <c r="MD38" s="103"/>
      <c r="ME38" s="103"/>
      <c r="MF38" s="103"/>
      <c r="MG38" s="103"/>
      <c r="MH38" s="103"/>
      <c r="MI38" s="103"/>
      <c r="MJ38" s="103"/>
      <c r="MK38" s="103"/>
      <c r="ML38" s="103"/>
      <c r="MM38" s="103"/>
      <c r="MN38" s="103"/>
      <c r="MO38" s="103"/>
      <c r="MP38" s="103"/>
      <c r="MQ38" s="103"/>
      <c r="MR38" s="103"/>
      <c r="MS38" s="103"/>
      <c r="MT38" s="103"/>
      <c r="MU38" s="103"/>
      <c r="MV38" s="103"/>
      <c r="MW38" s="103"/>
      <c r="MX38" s="103"/>
      <c r="MY38" s="103"/>
      <c r="MZ38" s="103"/>
      <c r="NA38" s="103"/>
      <c r="NB38" s="103"/>
      <c r="NC38" s="103"/>
      <c r="ND38" s="103"/>
      <c r="NE38" s="103"/>
    </row>
    <row r="39" spans="1:369" ht="25.5" x14ac:dyDescent="0.25">
      <c r="A39" s="104">
        <v>36</v>
      </c>
      <c r="B39" s="104">
        <v>35</v>
      </c>
      <c r="C39" s="105" t="s">
        <v>236</v>
      </c>
      <c r="D39" s="106" t="s">
        <v>237</v>
      </c>
      <c r="E39" s="107" t="s">
        <v>107</v>
      </c>
      <c r="F39" s="93">
        <f>+COUNTA(G39:AB39)</f>
        <v>9</v>
      </c>
      <c r="G39" s="224"/>
      <c r="H39" s="225" t="s">
        <v>170</v>
      </c>
      <c r="I39" s="225"/>
      <c r="J39" s="225"/>
      <c r="K39" s="226"/>
      <c r="L39" s="227"/>
      <c r="M39" s="225"/>
      <c r="N39" s="225" t="s">
        <v>170</v>
      </c>
      <c r="O39" s="228" t="s">
        <v>170</v>
      </c>
      <c r="P39" s="224" t="s">
        <v>170</v>
      </c>
      <c r="Q39" s="231" t="s">
        <v>170</v>
      </c>
      <c r="R39" s="225" t="s">
        <v>170</v>
      </c>
      <c r="S39" s="226" t="s">
        <v>170</v>
      </c>
      <c r="T39" s="227"/>
      <c r="U39" s="225"/>
      <c r="V39" s="228"/>
      <c r="W39" s="224"/>
      <c r="X39" s="225" t="s">
        <v>170</v>
      </c>
      <c r="Y39" s="226" t="s">
        <v>170</v>
      </c>
      <c r="Z39" s="224"/>
      <c r="AA39" s="225"/>
      <c r="AB39" s="226"/>
    </row>
    <row r="40" spans="1:369" ht="38.25" x14ac:dyDescent="0.25">
      <c r="A40" s="104">
        <v>37</v>
      </c>
      <c r="B40" s="104">
        <v>35</v>
      </c>
      <c r="C40" s="105" t="s">
        <v>238</v>
      </c>
      <c r="D40" s="106" t="s">
        <v>239</v>
      </c>
      <c r="E40" s="107" t="s">
        <v>107</v>
      </c>
      <c r="F40" s="93">
        <f>+COUNTA(G40:AB40)</f>
        <v>4</v>
      </c>
      <c r="G40" s="224"/>
      <c r="H40" s="225"/>
      <c r="I40" s="225"/>
      <c r="J40" s="225"/>
      <c r="K40" s="226"/>
      <c r="L40" s="227"/>
      <c r="M40" s="225"/>
      <c r="N40" s="225"/>
      <c r="O40" s="228"/>
      <c r="P40" s="224" t="s">
        <v>170</v>
      </c>
      <c r="Q40" s="231" t="s">
        <v>170</v>
      </c>
      <c r="R40" s="225" t="s">
        <v>170</v>
      </c>
      <c r="S40" s="226" t="s">
        <v>170</v>
      </c>
      <c r="T40" s="227"/>
      <c r="U40" s="225"/>
      <c r="V40" s="228"/>
      <c r="W40" s="224"/>
      <c r="X40" s="225"/>
      <c r="Y40" s="226"/>
      <c r="Z40" s="224"/>
      <c r="AA40" s="225"/>
      <c r="AB40" s="226"/>
    </row>
    <row r="41" spans="1:369" ht="38.25" x14ac:dyDescent="0.25">
      <c r="A41" s="104">
        <v>38</v>
      </c>
      <c r="B41" s="104">
        <v>35</v>
      </c>
      <c r="C41" s="105" t="s">
        <v>240</v>
      </c>
      <c r="D41" s="106" t="s">
        <v>241</v>
      </c>
      <c r="E41" s="107" t="s">
        <v>107</v>
      </c>
      <c r="F41" s="93">
        <f>+COUNTA(G41:AB41)</f>
        <v>5</v>
      </c>
      <c r="G41" s="224"/>
      <c r="H41" s="225"/>
      <c r="I41" s="225"/>
      <c r="J41" s="225"/>
      <c r="K41" s="226"/>
      <c r="L41" s="227"/>
      <c r="M41" s="225"/>
      <c r="N41" s="225"/>
      <c r="O41" s="228"/>
      <c r="P41" s="224" t="s">
        <v>170</v>
      </c>
      <c r="Q41" s="231" t="s">
        <v>170</v>
      </c>
      <c r="R41" s="225" t="s">
        <v>170</v>
      </c>
      <c r="S41" s="226" t="s">
        <v>170</v>
      </c>
      <c r="T41" s="227"/>
      <c r="U41" s="225"/>
      <c r="V41" s="228"/>
      <c r="W41" s="224"/>
      <c r="X41" s="225"/>
      <c r="Y41" s="226"/>
      <c r="Z41" s="224"/>
      <c r="AA41" s="225"/>
      <c r="AB41" s="226" t="s">
        <v>170</v>
      </c>
    </row>
    <row r="42" spans="1:369" ht="25.5" x14ac:dyDescent="0.25">
      <c r="A42" s="104">
        <v>39</v>
      </c>
      <c r="B42" s="104">
        <v>35</v>
      </c>
      <c r="C42" s="105" t="s">
        <v>242</v>
      </c>
      <c r="D42" s="106" t="s">
        <v>243</v>
      </c>
      <c r="E42" s="107" t="s">
        <v>107</v>
      </c>
      <c r="F42" s="93">
        <f>+COUNTA(G42:AB42)</f>
        <v>5</v>
      </c>
      <c r="G42" s="224"/>
      <c r="H42" s="225"/>
      <c r="I42" s="225"/>
      <c r="J42" s="225"/>
      <c r="K42" s="226"/>
      <c r="L42" s="227"/>
      <c r="M42" s="225"/>
      <c r="N42" s="225"/>
      <c r="O42" s="228"/>
      <c r="P42" s="224" t="s">
        <v>170</v>
      </c>
      <c r="Q42" s="231" t="s">
        <v>170</v>
      </c>
      <c r="R42" s="225" t="s">
        <v>170</v>
      </c>
      <c r="S42" s="226" t="s">
        <v>170</v>
      </c>
      <c r="T42" s="227"/>
      <c r="U42" s="225"/>
      <c r="V42" s="228"/>
      <c r="W42" s="224"/>
      <c r="X42" s="225"/>
      <c r="Y42" s="226"/>
      <c r="Z42" s="224"/>
      <c r="AA42" s="225"/>
      <c r="AB42" s="226" t="s">
        <v>170</v>
      </c>
    </row>
    <row r="43" spans="1:369" s="121" customFormat="1" ht="30" x14ac:dyDescent="0.25">
      <c r="A43" s="121">
        <v>40</v>
      </c>
      <c r="B43" s="121">
        <v>35</v>
      </c>
      <c r="C43" s="109" t="s">
        <v>244</v>
      </c>
      <c r="D43" s="122" t="s">
        <v>245</v>
      </c>
      <c r="E43" s="123"/>
      <c r="F43" s="112"/>
      <c r="G43" s="722"/>
      <c r="H43" s="723"/>
      <c r="I43" s="723"/>
      <c r="J43" s="723"/>
      <c r="K43" s="723"/>
      <c r="L43" s="723"/>
      <c r="M43" s="723"/>
      <c r="N43" s="723"/>
      <c r="O43" s="723"/>
      <c r="P43" s="723"/>
      <c r="Q43" s="723"/>
      <c r="R43" s="723"/>
      <c r="S43" s="723"/>
      <c r="T43" s="723"/>
      <c r="U43" s="723"/>
      <c r="V43" s="723"/>
      <c r="W43" s="723"/>
      <c r="X43" s="723"/>
      <c r="Y43" s="723"/>
      <c r="Z43" s="723"/>
      <c r="AA43" s="723"/>
      <c r="AB43" s="724"/>
      <c r="AC43" s="124"/>
      <c r="AD43" s="124"/>
      <c r="AE43" s="124"/>
      <c r="AF43" s="124"/>
      <c r="AG43" s="124"/>
      <c r="AH43" s="124"/>
      <c r="AI43" s="124"/>
      <c r="AJ43" s="124"/>
      <c r="AK43" s="124"/>
      <c r="AL43" s="124"/>
      <c r="AM43" s="124"/>
      <c r="AN43" s="124"/>
      <c r="AO43" s="124"/>
      <c r="AP43" s="124"/>
      <c r="AQ43" s="124"/>
      <c r="AR43" s="124"/>
      <c r="AS43" s="124"/>
      <c r="AT43" s="124"/>
      <c r="AU43" s="124"/>
      <c r="AV43" s="124"/>
      <c r="AW43" s="124"/>
      <c r="AX43" s="124"/>
      <c r="AY43" s="124"/>
      <c r="AZ43" s="124"/>
      <c r="BA43" s="124"/>
      <c r="BB43" s="124"/>
      <c r="BC43" s="124"/>
      <c r="BD43" s="124"/>
      <c r="BE43" s="124"/>
      <c r="BF43" s="124"/>
      <c r="BG43" s="124"/>
      <c r="BH43" s="124"/>
      <c r="BI43" s="124"/>
      <c r="BJ43" s="124"/>
      <c r="BK43" s="124"/>
      <c r="BL43" s="124"/>
      <c r="BM43" s="124"/>
      <c r="BN43" s="124"/>
      <c r="BO43" s="124"/>
      <c r="BP43" s="124"/>
      <c r="BQ43" s="124"/>
      <c r="BR43" s="124"/>
      <c r="BS43" s="124"/>
      <c r="BT43" s="124"/>
      <c r="BU43" s="124"/>
      <c r="BV43" s="124"/>
      <c r="BW43" s="124"/>
      <c r="BX43" s="124"/>
      <c r="BY43" s="124"/>
      <c r="BZ43" s="124"/>
      <c r="CA43" s="124"/>
      <c r="CB43" s="124"/>
      <c r="CC43" s="124"/>
      <c r="CD43" s="124"/>
      <c r="CE43" s="124"/>
      <c r="CF43" s="124"/>
      <c r="CG43" s="124"/>
      <c r="CH43" s="124"/>
      <c r="CI43" s="124"/>
      <c r="CJ43" s="124"/>
      <c r="CK43" s="124"/>
      <c r="CL43" s="124"/>
      <c r="CM43" s="124"/>
      <c r="CN43" s="124"/>
      <c r="CO43" s="124"/>
      <c r="CP43" s="124"/>
      <c r="CQ43" s="124"/>
      <c r="CR43" s="124"/>
      <c r="CS43" s="124"/>
      <c r="CT43" s="124"/>
      <c r="CU43" s="124"/>
      <c r="CV43" s="124"/>
      <c r="CW43" s="124"/>
      <c r="CX43" s="124"/>
      <c r="CY43" s="124"/>
      <c r="CZ43" s="124"/>
      <c r="DA43" s="124"/>
      <c r="DB43" s="124"/>
      <c r="DC43" s="124"/>
      <c r="DD43" s="124"/>
      <c r="DE43" s="124"/>
      <c r="DF43" s="124"/>
      <c r="DG43" s="124"/>
      <c r="DH43" s="124"/>
      <c r="DI43" s="124"/>
      <c r="DJ43" s="124"/>
      <c r="DK43" s="124"/>
      <c r="DL43" s="124"/>
      <c r="DM43" s="124"/>
      <c r="DN43" s="124"/>
      <c r="DO43" s="124"/>
      <c r="DP43" s="124"/>
      <c r="DQ43" s="124"/>
      <c r="DR43" s="124"/>
      <c r="DS43" s="124"/>
      <c r="DT43" s="124"/>
      <c r="DU43" s="124"/>
      <c r="DV43" s="124"/>
      <c r="DW43" s="124"/>
      <c r="DX43" s="124"/>
      <c r="DY43" s="124"/>
      <c r="DZ43" s="124"/>
      <c r="EA43" s="124"/>
      <c r="EB43" s="124"/>
      <c r="EC43" s="124"/>
      <c r="ED43" s="124"/>
      <c r="EE43" s="124"/>
      <c r="EF43" s="124"/>
      <c r="EG43" s="124"/>
      <c r="EH43" s="124"/>
      <c r="EI43" s="124"/>
      <c r="EJ43" s="124"/>
      <c r="EK43" s="124"/>
      <c r="EL43" s="124"/>
      <c r="EM43" s="124"/>
      <c r="EN43" s="124"/>
      <c r="EO43" s="124"/>
      <c r="EP43" s="124"/>
      <c r="EQ43" s="124"/>
      <c r="ER43" s="124"/>
      <c r="ES43" s="124"/>
      <c r="ET43" s="124"/>
      <c r="EU43" s="124"/>
      <c r="EV43" s="124"/>
      <c r="EW43" s="124"/>
      <c r="EX43" s="124"/>
      <c r="EY43" s="124"/>
      <c r="EZ43" s="124"/>
      <c r="FA43" s="124"/>
      <c r="FB43" s="124"/>
      <c r="FC43" s="124"/>
      <c r="FD43" s="124"/>
      <c r="FE43" s="124"/>
      <c r="FF43" s="124"/>
      <c r="FG43" s="124"/>
      <c r="FH43" s="124"/>
      <c r="FI43" s="124"/>
      <c r="FJ43" s="124"/>
      <c r="FK43" s="124"/>
      <c r="FL43" s="124"/>
      <c r="FM43" s="124"/>
      <c r="FN43" s="124"/>
      <c r="FO43" s="124"/>
      <c r="FP43" s="124"/>
      <c r="FQ43" s="124"/>
      <c r="FR43" s="124"/>
      <c r="FS43" s="124"/>
      <c r="FT43" s="124"/>
      <c r="FU43" s="124"/>
      <c r="FV43" s="124"/>
      <c r="FW43" s="124"/>
      <c r="FX43" s="124"/>
      <c r="FY43" s="124"/>
      <c r="FZ43" s="124"/>
      <c r="GA43" s="124"/>
      <c r="GB43" s="124"/>
      <c r="GC43" s="124"/>
      <c r="GD43" s="124"/>
      <c r="GE43" s="124"/>
      <c r="GF43" s="124"/>
      <c r="GG43" s="124"/>
      <c r="GH43" s="124"/>
      <c r="GI43" s="124"/>
      <c r="GJ43" s="124"/>
      <c r="GK43" s="124"/>
      <c r="GL43" s="124"/>
      <c r="GM43" s="124"/>
      <c r="GN43" s="124"/>
      <c r="GO43" s="124"/>
      <c r="GP43" s="124"/>
      <c r="GQ43" s="124"/>
      <c r="GR43" s="124"/>
      <c r="GS43" s="124"/>
      <c r="GT43" s="124"/>
      <c r="GU43" s="124"/>
      <c r="GV43" s="124"/>
      <c r="GW43" s="124"/>
      <c r="GX43" s="124"/>
      <c r="GY43" s="124"/>
      <c r="GZ43" s="124"/>
      <c r="HA43" s="124"/>
      <c r="HB43" s="124"/>
      <c r="HC43" s="124"/>
      <c r="HD43" s="124"/>
      <c r="HE43" s="124"/>
      <c r="HF43" s="124"/>
      <c r="HG43" s="124"/>
      <c r="HH43" s="124"/>
      <c r="HI43" s="124"/>
      <c r="HJ43" s="124"/>
      <c r="HK43" s="124"/>
      <c r="HL43" s="124"/>
      <c r="HM43" s="124"/>
      <c r="HN43" s="124"/>
      <c r="HO43" s="124"/>
      <c r="HP43" s="124"/>
      <c r="HQ43" s="124"/>
      <c r="HR43" s="124"/>
      <c r="HS43" s="124"/>
      <c r="HT43" s="124"/>
      <c r="HU43" s="124"/>
      <c r="HV43" s="124"/>
      <c r="HW43" s="124"/>
      <c r="HX43" s="124"/>
      <c r="HY43" s="124"/>
      <c r="HZ43" s="124"/>
      <c r="IA43" s="124"/>
      <c r="IB43" s="124"/>
      <c r="IC43" s="124"/>
      <c r="ID43" s="124"/>
      <c r="IE43" s="124"/>
      <c r="IF43" s="124"/>
      <c r="IG43" s="124"/>
      <c r="IH43" s="124"/>
      <c r="II43" s="124"/>
      <c r="IJ43" s="124"/>
      <c r="IK43" s="124"/>
      <c r="IL43" s="124"/>
      <c r="IM43" s="124"/>
      <c r="IN43" s="124"/>
      <c r="IO43" s="124"/>
      <c r="IP43" s="124"/>
      <c r="IQ43" s="124"/>
      <c r="IR43" s="124"/>
      <c r="IS43" s="124"/>
      <c r="IT43" s="124"/>
      <c r="IU43" s="124"/>
      <c r="IV43" s="124"/>
      <c r="IW43" s="124"/>
      <c r="IX43" s="124"/>
      <c r="IY43" s="124"/>
      <c r="IZ43" s="124"/>
      <c r="JA43" s="124"/>
      <c r="JB43" s="124"/>
      <c r="JC43" s="124"/>
      <c r="JD43" s="124"/>
      <c r="JE43" s="124"/>
      <c r="JF43" s="124"/>
      <c r="JG43" s="124"/>
      <c r="JH43" s="124"/>
      <c r="JI43" s="124"/>
      <c r="JJ43" s="124"/>
      <c r="JK43" s="124"/>
      <c r="JL43" s="124"/>
      <c r="JM43" s="124"/>
      <c r="JN43" s="124"/>
      <c r="JO43" s="124"/>
      <c r="JP43" s="124"/>
      <c r="JQ43" s="124"/>
      <c r="JR43" s="124"/>
      <c r="JS43" s="124"/>
      <c r="JT43" s="124"/>
      <c r="JU43" s="124"/>
      <c r="JV43" s="124"/>
      <c r="JW43" s="124"/>
      <c r="JX43" s="124"/>
      <c r="JY43" s="124"/>
      <c r="JZ43" s="124"/>
      <c r="KA43" s="124"/>
      <c r="KB43" s="124"/>
      <c r="KC43" s="124"/>
      <c r="KD43" s="124"/>
      <c r="KE43" s="124"/>
      <c r="KF43" s="124"/>
      <c r="KG43" s="124"/>
      <c r="KH43" s="124"/>
      <c r="KI43" s="124"/>
      <c r="KJ43" s="124"/>
      <c r="KK43" s="124"/>
      <c r="KL43" s="124"/>
      <c r="KM43" s="124"/>
      <c r="KN43" s="124"/>
      <c r="KO43" s="124"/>
      <c r="KP43" s="124"/>
      <c r="KQ43" s="124"/>
      <c r="KR43" s="124"/>
      <c r="KS43" s="124"/>
      <c r="KT43" s="124"/>
      <c r="KU43" s="124"/>
      <c r="KV43" s="124"/>
      <c r="KW43" s="124"/>
      <c r="KX43" s="124"/>
      <c r="KY43" s="124"/>
      <c r="KZ43" s="124"/>
      <c r="LA43" s="124"/>
      <c r="LB43" s="124"/>
      <c r="LC43" s="124"/>
      <c r="LD43" s="124"/>
      <c r="LE43" s="124"/>
      <c r="LF43" s="124"/>
      <c r="LG43" s="124"/>
      <c r="LH43" s="124"/>
      <c r="LI43" s="124"/>
      <c r="LJ43" s="124"/>
      <c r="LK43" s="124"/>
      <c r="LL43" s="124"/>
      <c r="LM43" s="124"/>
      <c r="LN43" s="124"/>
      <c r="LO43" s="124"/>
      <c r="LP43" s="124"/>
      <c r="LQ43" s="124"/>
      <c r="LR43" s="124"/>
      <c r="LS43" s="124"/>
      <c r="LT43" s="124"/>
      <c r="LU43" s="124"/>
      <c r="LV43" s="124"/>
      <c r="LW43" s="124"/>
      <c r="LX43" s="124"/>
      <c r="LY43" s="124"/>
      <c r="LZ43" s="124"/>
      <c r="MA43" s="124"/>
      <c r="MB43" s="124"/>
      <c r="MC43" s="124"/>
      <c r="MD43" s="124"/>
      <c r="ME43" s="124"/>
      <c r="MF43" s="124"/>
      <c r="MG43" s="124"/>
      <c r="MH43" s="124"/>
      <c r="MI43" s="124"/>
      <c r="MJ43" s="124"/>
      <c r="MK43" s="124"/>
      <c r="ML43" s="124"/>
      <c r="MM43" s="124"/>
      <c r="MN43" s="124"/>
      <c r="MO43" s="124"/>
      <c r="MP43" s="124"/>
      <c r="MQ43" s="124"/>
      <c r="MR43" s="124"/>
      <c r="MS43" s="124"/>
      <c r="MT43" s="124"/>
      <c r="MU43" s="124"/>
      <c r="MV43" s="124"/>
      <c r="MW43" s="124"/>
      <c r="MX43" s="124"/>
      <c r="MY43" s="124"/>
      <c r="MZ43" s="124"/>
      <c r="NA43" s="124"/>
      <c r="NB43" s="124"/>
      <c r="NC43" s="124"/>
      <c r="ND43" s="124"/>
      <c r="NE43" s="124"/>
    </row>
    <row r="44" spans="1:369" ht="25.5" x14ac:dyDescent="0.25">
      <c r="A44" s="113">
        <v>41</v>
      </c>
      <c r="B44" s="113">
        <v>40</v>
      </c>
      <c r="C44" s="114" t="s">
        <v>246</v>
      </c>
      <c r="D44" s="115" t="s">
        <v>247</v>
      </c>
      <c r="E44" s="116" t="s">
        <v>219</v>
      </c>
      <c r="F44" s="93">
        <f t="shared" ref="F44:F50" si="3">+COUNTA(G44:AB44)</f>
        <v>4</v>
      </c>
      <c r="G44" s="224"/>
      <c r="H44" s="225"/>
      <c r="I44" s="225"/>
      <c r="J44" s="225"/>
      <c r="K44" s="226"/>
      <c r="L44" s="227"/>
      <c r="M44" s="225"/>
      <c r="N44" s="225"/>
      <c r="O44" s="228"/>
      <c r="P44" s="224" t="s">
        <v>170</v>
      </c>
      <c r="Q44" s="225" t="s">
        <v>170</v>
      </c>
      <c r="R44" s="225"/>
      <c r="S44" s="226"/>
      <c r="T44" s="227" t="s">
        <v>170</v>
      </c>
      <c r="U44" s="225"/>
      <c r="V44" s="228"/>
      <c r="W44" s="224" t="s">
        <v>170</v>
      </c>
      <c r="X44" s="225"/>
      <c r="Y44" s="226"/>
      <c r="Z44" s="224"/>
      <c r="AA44" s="225"/>
      <c r="AB44" s="226"/>
    </row>
    <row r="45" spans="1:369" ht="21" x14ac:dyDescent="0.25">
      <c r="A45" s="113">
        <v>42</v>
      </c>
      <c r="B45" s="113">
        <v>40</v>
      </c>
      <c r="C45" s="114" t="s">
        <v>248</v>
      </c>
      <c r="D45" s="115" t="s">
        <v>249</v>
      </c>
      <c r="E45" s="116" t="s">
        <v>219</v>
      </c>
      <c r="F45" s="93">
        <f t="shared" si="3"/>
        <v>2</v>
      </c>
      <c r="G45" s="224"/>
      <c r="H45" s="225"/>
      <c r="I45" s="225"/>
      <c r="J45" s="225"/>
      <c r="K45" s="226"/>
      <c r="L45" s="227"/>
      <c r="M45" s="225"/>
      <c r="N45" s="225"/>
      <c r="O45" s="228"/>
      <c r="P45" s="224" t="s">
        <v>170</v>
      </c>
      <c r="Q45" s="225" t="s">
        <v>170</v>
      </c>
      <c r="R45" s="225"/>
      <c r="S45" s="226"/>
      <c r="T45" s="227"/>
      <c r="U45" s="225"/>
      <c r="V45" s="228"/>
      <c r="W45" s="224"/>
      <c r="X45" s="225"/>
      <c r="Y45" s="226"/>
      <c r="Z45" s="224"/>
      <c r="AA45" s="225"/>
      <c r="AB45" s="226"/>
    </row>
    <row r="46" spans="1:369" ht="38.25" x14ac:dyDescent="0.25">
      <c r="A46" s="113">
        <v>43</v>
      </c>
      <c r="B46" s="113">
        <v>40</v>
      </c>
      <c r="C46" s="117" t="s">
        <v>250</v>
      </c>
      <c r="D46" s="115" t="s">
        <v>251</v>
      </c>
      <c r="E46" s="116" t="s">
        <v>219</v>
      </c>
      <c r="F46" s="93">
        <f t="shared" si="3"/>
        <v>4</v>
      </c>
      <c r="G46" s="224"/>
      <c r="H46" s="225"/>
      <c r="I46" s="225"/>
      <c r="J46" s="225"/>
      <c r="K46" s="226"/>
      <c r="L46" s="227"/>
      <c r="M46" s="225"/>
      <c r="N46" s="225"/>
      <c r="O46" s="228"/>
      <c r="P46" s="233" t="s">
        <v>170</v>
      </c>
      <c r="Q46" s="231" t="s">
        <v>170</v>
      </c>
      <c r="R46" s="231" t="s">
        <v>170</v>
      </c>
      <c r="S46" s="229"/>
      <c r="T46" s="227"/>
      <c r="U46" s="225"/>
      <c r="V46" s="228"/>
      <c r="W46" s="224"/>
      <c r="X46" s="225" t="s">
        <v>170</v>
      </c>
      <c r="Y46" s="226"/>
      <c r="Z46" s="224"/>
      <c r="AA46" s="225"/>
      <c r="AB46" s="226"/>
    </row>
    <row r="47" spans="1:369" ht="21" x14ac:dyDescent="0.25">
      <c r="A47" s="113">
        <v>44</v>
      </c>
      <c r="B47" s="113">
        <v>40</v>
      </c>
      <c r="C47" s="117" t="s">
        <v>252</v>
      </c>
      <c r="D47" s="115" t="s">
        <v>253</v>
      </c>
      <c r="E47" s="116" t="s">
        <v>219</v>
      </c>
      <c r="F47" s="93">
        <f t="shared" si="3"/>
        <v>4</v>
      </c>
      <c r="G47" s="224"/>
      <c r="H47" s="225"/>
      <c r="I47" s="225"/>
      <c r="J47" s="225"/>
      <c r="K47" s="226"/>
      <c r="L47" s="227"/>
      <c r="M47" s="225"/>
      <c r="N47" s="225"/>
      <c r="O47" s="228"/>
      <c r="P47" s="233" t="s">
        <v>170</v>
      </c>
      <c r="Q47" s="231"/>
      <c r="R47" s="231" t="s">
        <v>170</v>
      </c>
      <c r="S47" s="229" t="s">
        <v>170</v>
      </c>
      <c r="T47" s="227"/>
      <c r="U47" s="225"/>
      <c r="V47" s="228"/>
      <c r="W47" s="224"/>
      <c r="X47" s="225"/>
      <c r="Y47" s="226" t="s">
        <v>170</v>
      </c>
      <c r="Z47" s="224"/>
      <c r="AA47" s="225"/>
      <c r="AB47" s="226"/>
    </row>
    <row r="48" spans="1:369" ht="38.25" x14ac:dyDescent="0.25">
      <c r="A48" s="113">
        <v>45</v>
      </c>
      <c r="B48" s="113">
        <v>40</v>
      </c>
      <c r="C48" s="119" t="s">
        <v>254</v>
      </c>
      <c r="D48" s="115" t="s">
        <v>255</v>
      </c>
      <c r="E48" s="116" t="s">
        <v>219</v>
      </c>
      <c r="F48" s="93">
        <f t="shared" si="3"/>
        <v>5</v>
      </c>
      <c r="G48" s="224"/>
      <c r="H48" s="225"/>
      <c r="I48" s="225"/>
      <c r="J48" s="225"/>
      <c r="K48" s="226"/>
      <c r="L48" s="227"/>
      <c r="M48" s="225"/>
      <c r="N48" s="225"/>
      <c r="O48" s="228"/>
      <c r="P48" s="224" t="s">
        <v>170</v>
      </c>
      <c r="Q48" s="225" t="s">
        <v>170</v>
      </c>
      <c r="R48" s="225" t="s">
        <v>170</v>
      </c>
      <c r="S48" s="226"/>
      <c r="T48" s="227" t="s">
        <v>170</v>
      </c>
      <c r="U48" s="225"/>
      <c r="V48" s="228"/>
      <c r="W48" s="224" t="s">
        <v>170</v>
      </c>
      <c r="X48" s="225"/>
      <c r="Y48" s="226"/>
      <c r="Z48" s="224"/>
      <c r="AA48" s="225"/>
      <c r="AB48" s="226"/>
    </row>
    <row r="49" spans="1:369" ht="25.5" x14ac:dyDescent="0.25">
      <c r="A49" s="113">
        <v>46</v>
      </c>
      <c r="B49" s="113">
        <v>40</v>
      </c>
      <c r="C49" s="119" t="s">
        <v>256</v>
      </c>
      <c r="D49" s="115" t="s">
        <v>257</v>
      </c>
      <c r="E49" s="116" t="s">
        <v>219</v>
      </c>
      <c r="F49" s="93">
        <f t="shared" si="3"/>
        <v>4</v>
      </c>
      <c r="G49" s="224"/>
      <c r="H49" s="225"/>
      <c r="I49" s="225"/>
      <c r="J49" s="225"/>
      <c r="K49" s="226"/>
      <c r="L49" s="227"/>
      <c r="M49" s="225"/>
      <c r="N49" s="225"/>
      <c r="O49" s="228"/>
      <c r="P49" s="224" t="s">
        <v>170</v>
      </c>
      <c r="Q49" s="225" t="s">
        <v>170</v>
      </c>
      <c r="R49" s="225"/>
      <c r="S49" s="226"/>
      <c r="T49" s="227" t="s">
        <v>170</v>
      </c>
      <c r="U49" s="225"/>
      <c r="V49" s="228" t="s">
        <v>170</v>
      </c>
      <c r="W49" s="224"/>
      <c r="X49" s="225"/>
      <c r="Y49" s="226"/>
      <c r="Z49" s="224"/>
      <c r="AA49" s="225"/>
      <c r="AB49" s="226"/>
    </row>
    <row r="50" spans="1:369" ht="38.25" x14ac:dyDescent="0.25">
      <c r="A50" s="113">
        <v>47</v>
      </c>
      <c r="B50" s="113">
        <v>40</v>
      </c>
      <c r="C50" s="120" t="s">
        <v>258</v>
      </c>
      <c r="D50" s="115" t="s">
        <v>259</v>
      </c>
      <c r="E50" s="116" t="s">
        <v>219</v>
      </c>
      <c r="F50" s="93">
        <f t="shared" si="3"/>
        <v>3</v>
      </c>
      <c r="G50" s="224"/>
      <c r="H50" s="225"/>
      <c r="I50" s="225"/>
      <c r="J50" s="225"/>
      <c r="K50" s="226"/>
      <c r="L50" s="227"/>
      <c r="M50" s="225"/>
      <c r="N50" s="225"/>
      <c r="O50" s="228"/>
      <c r="P50" s="224" t="s">
        <v>170</v>
      </c>
      <c r="Q50" s="231"/>
      <c r="R50" s="225"/>
      <c r="S50" s="226" t="s">
        <v>170</v>
      </c>
      <c r="T50" s="227"/>
      <c r="U50" s="225"/>
      <c r="V50" s="228"/>
      <c r="W50" s="224"/>
      <c r="X50" s="225"/>
      <c r="Y50" s="226" t="s">
        <v>170</v>
      </c>
      <c r="Z50" s="224"/>
      <c r="AA50" s="225"/>
      <c r="AB50" s="226"/>
    </row>
    <row r="51" spans="1:369" s="98" customFormat="1" ht="15.75" x14ac:dyDescent="0.25">
      <c r="A51" s="98">
        <v>48</v>
      </c>
      <c r="C51" s="99" t="s">
        <v>260</v>
      </c>
      <c r="D51" s="100" t="s">
        <v>261</v>
      </c>
      <c r="E51" s="101"/>
      <c r="F51" s="102"/>
      <c r="G51" s="719"/>
      <c r="H51" s="720"/>
      <c r="I51" s="720"/>
      <c r="J51" s="720"/>
      <c r="K51" s="720"/>
      <c r="L51" s="720"/>
      <c r="M51" s="720"/>
      <c r="N51" s="720"/>
      <c r="O51" s="720"/>
      <c r="P51" s="720"/>
      <c r="Q51" s="720"/>
      <c r="R51" s="720"/>
      <c r="S51" s="720"/>
      <c r="T51" s="720"/>
      <c r="U51" s="720"/>
      <c r="V51" s="720"/>
      <c r="W51" s="720"/>
      <c r="X51" s="720"/>
      <c r="Y51" s="720"/>
      <c r="Z51" s="720"/>
      <c r="AA51" s="720"/>
      <c r="AB51" s="721"/>
      <c r="AC51" s="103"/>
      <c r="AD51" s="103"/>
      <c r="AE51" s="103"/>
      <c r="AF51" s="103"/>
      <c r="AG51" s="103"/>
      <c r="AH51" s="103"/>
      <c r="AI51" s="103"/>
      <c r="AJ51" s="103"/>
      <c r="AK51" s="103"/>
      <c r="AL51" s="103"/>
      <c r="AM51" s="103"/>
      <c r="AN51" s="103"/>
      <c r="AO51" s="103"/>
      <c r="AP51" s="103"/>
      <c r="AQ51" s="103"/>
      <c r="AR51" s="103"/>
      <c r="AS51" s="103"/>
      <c r="AT51" s="103"/>
      <c r="AU51" s="103"/>
      <c r="AV51" s="103"/>
      <c r="AW51" s="103"/>
      <c r="AX51" s="103"/>
      <c r="AY51" s="103"/>
      <c r="AZ51" s="103"/>
      <c r="BA51" s="103"/>
      <c r="BB51" s="103"/>
      <c r="BC51" s="103"/>
      <c r="BD51" s="103"/>
      <c r="BE51" s="103"/>
      <c r="BF51" s="103"/>
      <c r="BG51" s="103"/>
      <c r="BH51" s="103"/>
      <c r="BI51" s="103"/>
      <c r="BJ51" s="103"/>
      <c r="BK51" s="103"/>
      <c r="BL51" s="103"/>
      <c r="BM51" s="103"/>
      <c r="BN51" s="103"/>
      <c r="BO51" s="103"/>
      <c r="BP51" s="103"/>
      <c r="BQ51" s="103"/>
      <c r="BR51" s="103"/>
      <c r="BS51" s="103"/>
      <c r="BT51" s="103"/>
      <c r="BU51" s="103"/>
      <c r="BV51" s="103"/>
      <c r="BW51" s="103"/>
      <c r="BX51" s="103"/>
      <c r="BY51" s="103"/>
      <c r="BZ51" s="103"/>
      <c r="CA51" s="103"/>
      <c r="CB51" s="103"/>
      <c r="CC51" s="103"/>
      <c r="CD51" s="103"/>
      <c r="CE51" s="103"/>
      <c r="CF51" s="103"/>
      <c r="CG51" s="103"/>
      <c r="CH51" s="103"/>
      <c r="CI51" s="103"/>
      <c r="CJ51" s="103"/>
      <c r="CK51" s="103"/>
      <c r="CL51" s="103"/>
      <c r="CM51" s="103"/>
      <c r="CN51" s="103"/>
      <c r="CO51" s="103"/>
      <c r="CP51" s="103"/>
      <c r="CQ51" s="103"/>
      <c r="CR51" s="103"/>
      <c r="CS51" s="103"/>
      <c r="CT51" s="103"/>
      <c r="CU51" s="103"/>
      <c r="CV51" s="103"/>
      <c r="CW51" s="103"/>
      <c r="CX51" s="103"/>
      <c r="CY51" s="103"/>
      <c r="CZ51" s="103"/>
      <c r="DA51" s="103"/>
      <c r="DB51" s="103"/>
      <c r="DC51" s="103"/>
      <c r="DD51" s="103"/>
      <c r="DE51" s="103"/>
      <c r="DF51" s="103"/>
      <c r="DG51" s="103"/>
      <c r="DH51" s="103"/>
      <c r="DI51" s="103"/>
      <c r="DJ51" s="103"/>
      <c r="DK51" s="103"/>
      <c r="DL51" s="103"/>
      <c r="DM51" s="103"/>
      <c r="DN51" s="103"/>
      <c r="DO51" s="103"/>
      <c r="DP51" s="103"/>
      <c r="DQ51" s="103"/>
      <c r="DR51" s="103"/>
      <c r="DS51" s="103"/>
      <c r="DT51" s="103"/>
      <c r="DU51" s="103"/>
      <c r="DV51" s="103"/>
      <c r="DW51" s="103"/>
      <c r="DX51" s="103"/>
      <c r="DY51" s="103"/>
      <c r="DZ51" s="103"/>
      <c r="EA51" s="103"/>
      <c r="EB51" s="103"/>
      <c r="EC51" s="103"/>
      <c r="ED51" s="103"/>
      <c r="EE51" s="103"/>
      <c r="EF51" s="103"/>
      <c r="EG51" s="103"/>
      <c r="EH51" s="103"/>
      <c r="EI51" s="103"/>
      <c r="EJ51" s="103"/>
      <c r="EK51" s="103"/>
      <c r="EL51" s="103"/>
      <c r="EM51" s="103"/>
      <c r="EN51" s="103"/>
      <c r="EO51" s="103"/>
      <c r="EP51" s="103"/>
      <c r="EQ51" s="103"/>
      <c r="ER51" s="103"/>
      <c r="ES51" s="103"/>
      <c r="ET51" s="103"/>
      <c r="EU51" s="103"/>
      <c r="EV51" s="103"/>
      <c r="EW51" s="103"/>
      <c r="EX51" s="103"/>
      <c r="EY51" s="103"/>
      <c r="EZ51" s="103"/>
      <c r="FA51" s="103"/>
      <c r="FB51" s="103"/>
      <c r="FC51" s="103"/>
      <c r="FD51" s="103"/>
      <c r="FE51" s="103"/>
      <c r="FF51" s="103"/>
      <c r="FG51" s="103"/>
      <c r="FH51" s="103"/>
      <c r="FI51" s="103"/>
      <c r="FJ51" s="103"/>
      <c r="FK51" s="103"/>
      <c r="FL51" s="103"/>
      <c r="FM51" s="103"/>
      <c r="FN51" s="103"/>
      <c r="FO51" s="103"/>
      <c r="FP51" s="103"/>
      <c r="FQ51" s="103"/>
      <c r="FR51" s="103"/>
      <c r="FS51" s="103"/>
      <c r="FT51" s="103"/>
      <c r="FU51" s="103"/>
      <c r="FV51" s="103"/>
      <c r="FW51" s="103"/>
      <c r="FX51" s="103"/>
      <c r="FY51" s="103"/>
      <c r="FZ51" s="103"/>
      <c r="GA51" s="103"/>
      <c r="GB51" s="103"/>
      <c r="GC51" s="103"/>
      <c r="GD51" s="103"/>
      <c r="GE51" s="103"/>
      <c r="GF51" s="103"/>
      <c r="GG51" s="103"/>
      <c r="GH51" s="103"/>
      <c r="GI51" s="103"/>
      <c r="GJ51" s="103"/>
      <c r="GK51" s="103"/>
      <c r="GL51" s="103"/>
      <c r="GM51" s="103"/>
      <c r="GN51" s="103"/>
      <c r="GO51" s="103"/>
      <c r="GP51" s="103"/>
      <c r="GQ51" s="103"/>
      <c r="GR51" s="103"/>
      <c r="GS51" s="103"/>
      <c r="GT51" s="103"/>
      <c r="GU51" s="103"/>
      <c r="GV51" s="103"/>
      <c r="GW51" s="103"/>
      <c r="GX51" s="103"/>
      <c r="GY51" s="103"/>
      <c r="GZ51" s="103"/>
      <c r="HA51" s="103"/>
      <c r="HB51" s="103"/>
      <c r="HC51" s="103"/>
      <c r="HD51" s="103"/>
      <c r="HE51" s="103"/>
      <c r="HF51" s="103"/>
      <c r="HG51" s="103"/>
      <c r="HH51" s="103"/>
      <c r="HI51" s="103"/>
      <c r="HJ51" s="103"/>
      <c r="HK51" s="103"/>
      <c r="HL51" s="103"/>
      <c r="HM51" s="103"/>
      <c r="HN51" s="103"/>
      <c r="HO51" s="103"/>
      <c r="HP51" s="103"/>
      <c r="HQ51" s="103"/>
      <c r="HR51" s="103"/>
      <c r="HS51" s="103"/>
      <c r="HT51" s="103"/>
      <c r="HU51" s="103"/>
      <c r="HV51" s="103"/>
      <c r="HW51" s="103"/>
      <c r="HX51" s="103"/>
      <c r="HY51" s="103"/>
      <c r="HZ51" s="103"/>
      <c r="IA51" s="103"/>
      <c r="IB51" s="103"/>
      <c r="IC51" s="103"/>
      <c r="ID51" s="103"/>
      <c r="IE51" s="103"/>
      <c r="IF51" s="103"/>
      <c r="IG51" s="103"/>
      <c r="IH51" s="103"/>
      <c r="II51" s="103"/>
      <c r="IJ51" s="103"/>
      <c r="IK51" s="103"/>
      <c r="IL51" s="103"/>
      <c r="IM51" s="103"/>
      <c r="IN51" s="103"/>
      <c r="IO51" s="103"/>
      <c r="IP51" s="103"/>
      <c r="IQ51" s="103"/>
      <c r="IR51" s="103"/>
      <c r="IS51" s="103"/>
      <c r="IT51" s="103"/>
      <c r="IU51" s="103"/>
      <c r="IV51" s="103"/>
      <c r="IW51" s="103"/>
      <c r="IX51" s="103"/>
      <c r="IY51" s="103"/>
      <c r="IZ51" s="103"/>
      <c r="JA51" s="103"/>
      <c r="JB51" s="103"/>
      <c r="JC51" s="103"/>
      <c r="JD51" s="103"/>
      <c r="JE51" s="103"/>
      <c r="JF51" s="103"/>
      <c r="JG51" s="103"/>
      <c r="JH51" s="103"/>
      <c r="JI51" s="103"/>
      <c r="JJ51" s="103"/>
      <c r="JK51" s="103"/>
      <c r="JL51" s="103"/>
      <c r="JM51" s="103"/>
      <c r="JN51" s="103"/>
      <c r="JO51" s="103"/>
      <c r="JP51" s="103"/>
      <c r="JQ51" s="103"/>
      <c r="JR51" s="103"/>
      <c r="JS51" s="103"/>
      <c r="JT51" s="103"/>
      <c r="JU51" s="103"/>
      <c r="JV51" s="103"/>
      <c r="JW51" s="103"/>
      <c r="JX51" s="103"/>
      <c r="JY51" s="103"/>
      <c r="JZ51" s="103"/>
      <c r="KA51" s="103"/>
      <c r="KB51" s="103"/>
      <c r="KC51" s="103"/>
      <c r="KD51" s="103"/>
      <c r="KE51" s="103"/>
      <c r="KF51" s="103"/>
      <c r="KG51" s="103"/>
      <c r="KH51" s="103"/>
      <c r="KI51" s="103"/>
      <c r="KJ51" s="103"/>
      <c r="KK51" s="103"/>
      <c r="KL51" s="103"/>
      <c r="KM51" s="103"/>
      <c r="KN51" s="103"/>
      <c r="KO51" s="103"/>
      <c r="KP51" s="103"/>
      <c r="KQ51" s="103"/>
      <c r="KR51" s="103"/>
      <c r="KS51" s="103"/>
      <c r="KT51" s="103"/>
      <c r="KU51" s="103"/>
      <c r="KV51" s="103"/>
      <c r="KW51" s="103"/>
      <c r="KX51" s="103"/>
      <c r="KY51" s="103"/>
      <c r="KZ51" s="103"/>
      <c r="LA51" s="103"/>
      <c r="LB51" s="103"/>
      <c r="LC51" s="103"/>
      <c r="LD51" s="103"/>
      <c r="LE51" s="103"/>
      <c r="LF51" s="103"/>
      <c r="LG51" s="103"/>
      <c r="LH51" s="103"/>
      <c r="LI51" s="103"/>
      <c r="LJ51" s="103"/>
      <c r="LK51" s="103"/>
      <c r="LL51" s="103"/>
      <c r="LM51" s="103"/>
      <c r="LN51" s="103"/>
      <c r="LO51" s="103"/>
      <c r="LP51" s="103"/>
      <c r="LQ51" s="103"/>
      <c r="LR51" s="103"/>
      <c r="LS51" s="103"/>
      <c r="LT51" s="103"/>
      <c r="LU51" s="103"/>
      <c r="LV51" s="103"/>
      <c r="LW51" s="103"/>
      <c r="LX51" s="103"/>
      <c r="LY51" s="103"/>
      <c r="LZ51" s="103"/>
      <c r="MA51" s="103"/>
      <c r="MB51" s="103"/>
      <c r="MC51" s="103"/>
      <c r="MD51" s="103"/>
      <c r="ME51" s="103"/>
      <c r="MF51" s="103"/>
      <c r="MG51" s="103"/>
      <c r="MH51" s="103"/>
      <c r="MI51" s="103"/>
      <c r="MJ51" s="103"/>
      <c r="MK51" s="103"/>
      <c r="ML51" s="103"/>
      <c r="MM51" s="103"/>
      <c r="MN51" s="103"/>
      <c r="MO51" s="103"/>
      <c r="MP51" s="103"/>
      <c r="MQ51" s="103"/>
      <c r="MR51" s="103"/>
      <c r="MS51" s="103"/>
      <c r="MT51" s="103"/>
      <c r="MU51" s="103"/>
      <c r="MV51" s="103"/>
      <c r="MW51" s="103"/>
      <c r="MX51" s="103"/>
      <c r="MY51" s="103"/>
      <c r="MZ51" s="103"/>
      <c r="NA51" s="103"/>
      <c r="NB51" s="103"/>
      <c r="NC51" s="103"/>
      <c r="ND51" s="103"/>
      <c r="NE51" s="103"/>
    </row>
    <row r="52" spans="1:369" ht="25.5" x14ac:dyDescent="0.25">
      <c r="A52" s="104">
        <v>49</v>
      </c>
      <c r="B52" s="104">
        <v>48</v>
      </c>
      <c r="C52" s="105" t="s">
        <v>262</v>
      </c>
      <c r="D52" s="106" t="s">
        <v>263</v>
      </c>
      <c r="E52" s="107" t="s">
        <v>106</v>
      </c>
      <c r="F52" s="93">
        <f>+COUNTA(G52:AB52)</f>
        <v>4</v>
      </c>
      <c r="G52" s="224"/>
      <c r="H52" s="225" t="s">
        <v>170</v>
      </c>
      <c r="I52" s="225"/>
      <c r="J52" s="225"/>
      <c r="K52" s="226"/>
      <c r="L52" s="227"/>
      <c r="M52" s="225"/>
      <c r="N52" s="225"/>
      <c r="O52" s="228"/>
      <c r="P52" s="224"/>
      <c r="Q52" s="225"/>
      <c r="R52" s="225"/>
      <c r="S52" s="226"/>
      <c r="T52" s="227"/>
      <c r="U52" s="225"/>
      <c r="V52" s="228"/>
      <c r="W52" s="224"/>
      <c r="X52" s="225"/>
      <c r="Y52" s="226"/>
      <c r="Z52" s="233" t="s">
        <v>170</v>
      </c>
      <c r="AA52" s="231" t="s">
        <v>170</v>
      </c>
      <c r="AB52" s="229" t="s">
        <v>170</v>
      </c>
    </row>
    <row r="53" spans="1:369" ht="38.25" x14ac:dyDescent="0.25">
      <c r="A53" s="104">
        <v>50</v>
      </c>
      <c r="B53" s="104">
        <v>48</v>
      </c>
      <c r="C53" s="105" t="s">
        <v>264</v>
      </c>
      <c r="D53" s="106" t="s">
        <v>265</v>
      </c>
      <c r="E53" s="107" t="s">
        <v>107</v>
      </c>
      <c r="F53" s="93">
        <f>+COUNTA(G53:AB53)</f>
        <v>4</v>
      </c>
      <c r="G53" s="224"/>
      <c r="H53" s="225" t="s">
        <v>170</v>
      </c>
      <c r="I53" s="225"/>
      <c r="J53" s="225"/>
      <c r="K53" s="226"/>
      <c r="L53" s="227" t="s">
        <v>170</v>
      </c>
      <c r="M53" s="225"/>
      <c r="N53" s="225"/>
      <c r="O53" s="228"/>
      <c r="P53" s="224"/>
      <c r="Q53" s="225"/>
      <c r="R53" s="225"/>
      <c r="S53" s="226"/>
      <c r="T53" s="227"/>
      <c r="U53" s="225"/>
      <c r="V53" s="228"/>
      <c r="W53" s="234"/>
      <c r="X53" s="235"/>
      <c r="Y53" s="236"/>
      <c r="Z53" s="224"/>
      <c r="AA53" s="225" t="s">
        <v>170</v>
      </c>
      <c r="AB53" s="226" t="s">
        <v>170</v>
      </c>
    </row>
    <row r="54" spans="1:369" ht="21" x14ac:dyDescent="0.25">
      <c r="A54" s="108">
        <v>51</v>
      </c>
      <c r="B54" s="108">
        <v>48</v>
      </c>
      <c r="C54" s="109" t="s">
        <v>266</v>
      </c>
      <c r="D54" s="125" t="s">
        <v>267</v>
      </c>
      <c r="E54" s="126"/>
      <c r="F54" s="112"/>
      <c r="G54" s="725"/>
      <c r="H54" s="726"/>
      <c r="I54" s="726"/>
      <c r="J54" s="726"/>
      <c r="K54" s="726"/>
      <c r="L54" s="726"/>
      <c r="M54" s="726"/>
      <c r="N54" s="726"/>
      <c r="O54" s="726"/>
      <c r="P54" s="726"/>
      <c r="Q54" s="726"/>
      <c r="R54" s="726"/>
      <c r="S54" s="726"/>
      <c r="T54" s="726"/>
      <c r="U54" s="726"/>
      <c r="V54" s="726"/>
      <c r="W54" s="726"/>
      <c r="X54" s="726"/>
      <c r="Y54" s="726"/>
      <c r="Z54" s="726"/>
      <c r="AA54" s="726"/>
      <c r="AB54" s="727"/>
    </row>
    <row r="55" spans="1:369" ht="38.25" x14ac:dyDescent="0.25">
      <c r="A55" s="113">
        <v>52</v>
      </c>
      <c r="B55" s="113">
        <v>51</v>
      </c>
      <c r="C55" s="114" t="s">
        <v>268</v>
      </c>
      <c r="D55" s="115" t="s">
        <v>269</v>
      </c>
      <c r="E55" s="116" t="s">
        <v>219</v>
      </c>
      <c r="F55" s="93">
        <f t="shared" ref="F55:F61" si="4">+COUNTA(G55:AB55)</f>
        <v>4</v>
      </c>
      <c r="G55" s="224"/>
      <c r="H55" s="225"/>
      <c r="I55" s="225"/>
      <c r="J55" s="225"/>
      <c r="K55" s="226"/>
      <c r="L55" s="227"/>
      <c r="M55" s="225"/>
      <c r="N55" s="225"/>
      <c r="O55" s="228"/>
      <c r="P55" s="224"/>
      <c r="Q55" s="225" t="s">
        <v>170</v>
      </c>
      <c r="R55" s="225"/>
      <c r="S55" s="226"/>
      <c r="T55" s="227"/>
      <c r="U55" s="225"/>
      <c r="V55" s="228"/>
      <c r="W55" s="224" t="s">
        <v>170</v>
      </c>
      <c r="X55" s="225"/>
      <c r="Y55" s="226"/>
      <c r="Z55" s="224"/>
      <c r="AA55" s="225" t="s">
        <v>170</v>
      </c>
      <c r="AB55" s="229" t="s">
        <v>170</v>
      </c>
    </row>
    <row r="56" spans="1:369" ht="38.25" x14ac:dyDescent="0.25">
      <c r="A56" s="113">
        <v>53</v>
      </c>
      <c r="B56" s="113">
        <v>51</v>
      </c>
      <c r="C56" s="117" t="s">
        <v>270</v>
      </c>
      <c r="D56" s="115" t="s">
        <v>271</v>
      </c>
      <c r="E56" s="116" t="s">
        <v>219</v>
      </c>
      <c r="F56" s="93">
        <f t="shared" si="4"/>
        <v>5</v>
      </c>
      <c r="G56" s="224"/>
      <c r="H56" s="225"/>
      <c r="I56" s="225"/>
      <c r="J56" s="225"/>
      <c r="K56" s="226"/>
      <c r="L56" s="227" t="s">
        <v>170</v>
      </c>
      <c r="M56" s="225"/>
      <c r="N56" s="225"/>
      <c r="O56" s="228"/>
      <c r="P56" s="224"/>
      <c r="Q56" s="225"/>
      <c r="R56" s="225" t="s">
        <v>170</v>
      </c>
      <c r="S56" s="226"/>
      <c r="T56" s="227"/>
      <c r="U56" s="225"/>
      <c r="V56" s="228"/>
      <c r="W56" s="224"/>
      <c r="X56" s="225" t="s">
        <v>170</v>
      </c>
      <c r="Y56" s="226"/>
      <c r="Z56" s="224"/>
      <c r="AA56" s="225" t="s">
        <v>170</v>
      </c>
      <c r="AB56" s="229" t="s">
        <v>170</v>
      </c>
    </row>
    <row r="57" spans="1:369" ht="38.25" x14ac:dyDescent="0.25">
      <c r="A57" s="113">
        <v>54</v>
      </c>
      <c r="B57" s="113">
        <v>51</v>
      </c>
      <c r="C57" s="117" t="s">
        <v>272</v>
      </c>
      <c r="D57" s="115" t="s">
        <v>273</v>
      </c>
      <c r="E57" s="116" t="s">
        <v>219</v>
      </c>
      <c r="F57" s="93">
        <f t="shared" si="4"/>
        <v>7</v>
      </c>
      <c r="G57" s="224"/>
      <c r="H57" s="225"/>
      <c r="I57" s="225"/>
      <c r="J57" s="225"/>
      <c r="K57" s="226"/>
      <c r="L57" s="227" t="s">
        <v>170</v>
      </c>
      <c r="M57" s="225"/>
      <c r="N57" s="225" t="s">
        <v>170</v>
      </c>
      <c r="O57" s="228"/>
      <c r="P57" s="224"/>
      <c r="Q57" s="225"/>
      <c r="R57" s="225" t="s">
        <v>170</v>
      </c>
      <c r="S57" s="226"/>
      <c r="T57" s="227"/>
      <c r="U57" s="225"/>
      <c r="V57" s="228"/>
      <c r="W57" s="224"/>
      <c r="X57" s="225" t="s">
        <v>170</v>
      </c>
      <c r="Y57" s="226" t="s">
        <v>170</v>
      </c>
      <c r="Z57" s="224"/>
      <c r="AA57" s="225" t="s">
        <v>170</v>
      </c>
      <c r="AB57" s="229" t="s">
        <v>170</v>
      </c>
    </row>
    <row r="58" spans="1:369" ht="38.25" x14ac:dyDescent="0.25">
      <c r="A58" s="113">
        <v>55</v>
      </c>
      <c r="B58" s="113">
        <v>51</v>
      </c>
      <c r="C58" s="119" t="s">
        <v>274</v>
      </c>
      <c r="D58" s="115" t="s">
        <v>275</v>
      </c>
      <c r="E58" s="116" t="s">
        <v>219</v>
      </c>
      <c r="F58" s="93">
        <f t="shared" si="4"/>
        <v>2</v>
      </c>
      <c r="G58" s="224"/>
      <c r="H58" s="225"/>
      <c r="I58" s="225"/>
      <c r="J58" s="225"/>
      <c r="K58" s="226"/>
      <c r="L58" s="227"/>
      <c r="M58" s="225"/>
      <c r="N58" s="225"/>
      <c r="O58" s="228"/>
      <c r="P58" s="224"/>
      <c r="Q58" s="225"/>
      <c r="R58" s="225"/>
      <c r="S58" s="226"/>
      <c r="T58" s="227"/>
      <c r="U58" s="225"/>
      <c r="V58" s="228"/>
      <c r="W58" s="224"/>
      <c r="X58" s="225"/>
      <c r="Y58" s="226"/>
      <c r="Z58" s="224" t="s">
        <v>170</v>
      </c>
      <c r="AA58" s="225" t="s">
        <v>170</v>
      </c>
      <c r="AB58" s="226"/>
    </row>
    <row r="59" spans="1:369" ht="25.5" x14ac:dyDescent="0.25">
      <c r="A59" s="113">
        <v>56</v>
      </c>
      <c r="B59" s="113">
        <v>51</v>
      </c>
      <c r="C59" s="119" t="s">
        <v>276</v>
      </c>
      <c r="D59" s="115" t="s">
        <v>277</v>
      </c>
      <c r="E59" s="116" t="s">
        <v>219</v>
      </c>
      <c r="F59" s="93">
        <f t="shared" si="4"/>
        <v>4</v>
      </c>
      <c r="G59" s="224"/>
      <c r="H59" s="225"/>
      <c r="I59" s="225"/>
      <c r="J59" s="225"/>
      <c r="K59" s="226"/>
      <c r="L59" s="227"/>
      <c r="M59" s="225"/>
      <c r="N59" s="225"/>
      <c r="O59" s="228"/>
      <c r="P59" s="224"/>
      <c r="Q59" s="225" t="s">
        <v>170</v>
      </c>
      <c r="R59" s="225" t="s">
        <v>170</v>
      </c>
      <c r="S59" s="226"/>
      <c r="T59" s="227"/>
      <c r="U59" s="225"/>
      <c r="V59" s="228"/>
      <c r="W59" s="224"/>
      <c r="X59" s="225"/>
      <c r="Y59" s="226"/>
      <c r="Z59" s="224"/>
      <c r="AA59" s="225" t="s">
        <v>170</v>
      </c>
      <c r="AB59" s="226" t="s">
        <v>170</v>
      </c>
    </row>
    <row r="60" spans="1:369" ht="38.25" x14ac:dyDescent="0.25">
      <c r="A60" s="113">
        <v>57</v>
      </c>
      <c r="B60" s="113">
        <v>51</v>
      </c>
      <c r="C60" s="120" t="s">
        <v>278</v>
      </c>
      <c r="D60" s="115" t="s">
        <v>279</v>
      </c>
      <c r="E60" s="116" t="s">
        <v>219</v>
      </c>
      <c r="F60" s="93">
        <f t="shared" si="4"/>
        <v>4</v>
      </c>
      <c r="G60" s="224"/>
      <c r="H60" s="225"/>
      <c r="I60" s="225"/>
      <c r="J60" s="225"/>
      <c r="K60" s="226"/>
      <c r="L60" s="227"/>
      <c r="M60" s="225"/>
      <c r="N60" s="225"/>
      <c r="O60" s="232"/>
      <c r="P60" s="224"/>
      <c r="Q60" s="225"/>
      <c r="R60" s="225"/>
      <c r="S60" s="226" t="s">
        <v>170</v>
      </c>
      <c r="T60" s="227"/>
      <c r="U60" s="225"/>
      <c r="V60" s="228"/>
      <c r="W60" s="224"/>
      <c r="X60" s="225"/>
      <c r="Y60" s="229" t="s">
        <v>170</v>
      </c>
      <c r="Z60" s="233" t="s">
        <v>170</v>
      </c>
      <c r="AA60" s="231" t="s">
        <v>170</v>
      </c>
      <c r="AB60" s="229"/>
    </row>
    <row r="61" spans="1:369" ht="25.5" x14ac:dyDescent="0.25">
      <c r="A61" s="127">
        <v>58</v>
      </c>
      <c r="B61" s="127">
        <v>51</v>
      </c>
      <c r="C61" s="120" t="s">
        <v>280</v>
      </c>
      <c r="D61" s="115" t="s">
        <v>281</v>
      </c>
      <c r="E61" s="116" t="s">
        <v>219</v>
      </c>
      <c r="F61" s="93">
        <f t="shared" si="4"/>
        <v>4</v>
      </c>
      <c r="G61" s="224"/>
      <c r="H61" s="225"/>
      <c r="I61" s="225"/>
      <c r="J61" s="225"/>
      <c r="K61" s="226"/>
      <c r="L61" s="227"/>
      <c r="M61" s="225"/>
      <c r="N61" s="225"/>
      <c r="O61" s="228"/>
      <c r="P61" s="224"/>
      <c r="Q61" s="225"/>
      <c r="R61" s="225"/>
      <c r="S61" s="226" t="s">
        <v>170</v>
      </c>
      <c r="T61" s="227"/>
      <c r="U61" s="225"/>
      <c r="V61" s="228"/>
      <c r="W61" s="224"/>
      <c r="X61" s="225"/>
      <c r="Y61" s="229"/>
      <c r="Z61" s="233" t="s">
        <v>170</v>
      </c>
      <c r="AA61" s="231" t="s">
        <v>170</v>
      </c>
      <c r="AB61" s="229" t="s">
        <v>170</v>
      </c>
    </row>
    <row r="62" spans="1:369" x14ac:dyDescent="0.25">
      <c r="E62" s="90">
        <f>COUNTIF(E6:E61,"I2D")</f>
        <v>15</v>
      </c>
      <c r="G62" s="87" t="s">
        <v>107</v>
      </c>
    </row>
    <row r="63" spans="1:369" x14ac:dyDescent="0.25">
      <c r="E63" s="90">
        <f>COUNTIF(E6:E61,"IT")</f>
        <v>10</v>
      </c>
      <c r="G63" s="87" t="s">
        <v>106</v>
      </c>
    </row>
  </sheetData>
  <mergeCells count="16">
    <mergeCell ref="Z1:AB1"/>
    <mergeCell ref="G1:K1"/>
    <mergeCell ref="L1:O1"/>
    <mergeCell ref="P1:S1"/>
    <mergeCell ref="T1:V1"/>
    <mergeCell ref="W1:Y1"/>
    <mergeCell ref="G38:AB38"/>
    <mergeCell ref="G43:AB43"/>
    <mergeCell ref="G51:AB51"/>
    <mergeCell ref="G54:AB54"/>
    <mergeCell ref="G5:AB5"/>
    <mergeCell ref="G9:AB9"/>
    <mergeCell ref="G12:AB12"/>
    <mergeCell ref="G17:AB17"/>
    <mergeCell ref="G21:AB21"/>
    <mergeCell ref="G29:AB29"/>
  </mergeCells>
  <pageMargins left="0.70866141732283472" right="0.70866141732283472" top="0.74803149606299213" bottom="0.74803149606299213" header="0.31496062992125984" footer="0.31496062992125984"/>
  <pageSetup paperSize="8" scale="69"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59999389629810485"/>
  </sheetPr>
  <dimension ref="A1:BC175"/>
  <sheetViews>
    <sheetView zoomScaleNormal="100" workbookViewId="0">
      <pane ySplit="2" topLeftCell="A58" activePane="bottomLeft" state="frozen"/>
      <selection pane="bottomLeft" activeCell="B78" sqref="B78"/>
    </sheetView>
  </sheetViews>
  <sheetFormatPr baseColWidth="10" defaultColWidth="11.28515625" defaultRowHeight="15" x14ac:dyDescent="0.25"/>
  <cols>
    <col min="1" max="1" width="33.42578125" style="17" customWidth="1"/>
    <col min="2" max="2" width="125" style="13" customWidth="1"/>
    <col min="3" max="3" width="7.28515625" style="18" customWidth="1"/>
    <col min="4" max="4" width="9" style="13" customWidth="1"/>
    <col min="5" max="5" width="3.28515625" style="13" customWidth="1"/>
    <col min="6" max="8" width="10.7109375" style="18" customWidth="1"/>
    <col min="9" max="9" width="12.5703125" style="18" customWidth="1"/>
    <col min="10" max="10" width="10.7109375" style="30" customWidth="1"/>
    <col min="11" max="11" width="13.140625" style="30" customWidth="1"/>
    <col min="12" max="13" width="10.7109375" style="30" customWidth="1"/>
    <col min="14" max="17" width="10.7109375" style="18" customWidth="1"/>
    <col min="18" max="27" width="10.7109375" style="13" customWidth="1"/>
    <col min="28" max="30" width="10.7109375" style="18" customWidth="1"/>
    <col min="31" max="32" width="10.7109375" style="30" customWidth="1"/>
    <col min="33" max="39" width="10.7109375" style="18" customWidth="1"/>
    <col min="43" max="48" width="11.7109375" style="18" customWidth="1"/>
    <col min="49" max="49" width="13.42578125" style="18" customWidth="1"/>
    <col min="50" max="53" width="11.7109375" style="18" customWidth="1"/>
    <col min="54" max="55" width="11.7109375" style="13" customWidth="1"/>
    <col min="56" max="16384" width="11.28515625" style="13"/>
  </cols>
  <sheetData>
    <row r="1" spans="1:55" ht="221.25" customHeight="1" thickBot="1" x14ac:dyDescent="0.3">
      <c r="A1" s="43" t="s">
        <v>747</v>
      </c>
      <c r="B1" s="44" t="s">
        <v>1205</v>
      </c>
      <c r="C1" s="45" t="s">
        <v>62</v>
      </c>
      <c r="D1" s="46" t="s">
        <v>41</v>
      </c>
      <c r="E1" s="47" t="s">
        <v>32</v>
      </c>
      <c r="F1" s="153" t="s">
        <v>169</v>
      </c>
      <c r="G1" s="153" t="s">
        <v>172</v>
      </c>
      <c r="H1" s="153" t="s">
        <v>174</v>
      </c>
      <c r="I1" s="546" t="s">
        <v>1063</v>
      </c>
      <c r="J1" s="546" t="s">
        <v>180</v>
      </c>
      <c r="K1" s="153" t="s">
        <v>344</v>
      </c>
      <c r="L1" s="153" t="s">
        <v>186</v>
      </c>
      <c r="M1" s="153" t="s">
        <v>188</v>
      </c>
      <c r="N1" s="153" t="s">
        <v>345</v>
      </c>
      <c r="O1" s="153" t="s">
        <v>194</v>
      </c>
      <c r="P1" s="153" t="s">
        <v>196</v>
      </c>
      <c r="Q1" s="153" t="s">
        <v>198</v>
      </c>
      <c r="R1" s="153" t="s">
        <v>349</v>
      </c>
      <c r="S1" s="153" t="s">
        <v>204</v>
      </c>
      <c r="T1" s="153" t="s">
        <v>206</v>
      </c>
      <c r="U1" s="153" t="s">
        <v>208</v>
      </c>
      <c r="V1" s="153" t="s">
        <v>210</v>
      </c>
      <c r="W1" s="153" t="s">
        <v>212</v>
      </c>
      <c r="X1" s="154" t="s">
        <v>214</v>
      </c>
      <c r="Y1" s="156" t="s">
        <v>216</v>
      </c>
      <c r="Z1" s="157" t="s">
        <v>218</v>
      </c>
      <c r="AA1" s="157" t="s">
        <v>221</v>
      </c>
      <c r="AB1" s="157" t="s">
        <v>313</v>
      </c>
      <c r="AC1" s="157" t="s">
        <v>225</v>
      </c>
      <c r="AD1" s="157" t="s">
        <v>227</v>
      </c>
      <c r="AE1" s="157" t="s">
        <v>229</v>
      </c>
      <c r="AF1" s="157" t="s">
        <v>231</v>
      </c>
      <c r="AG1" s="158" t="s">
        <v>233</v>
      </c>
      <c r="AH1" s="155" t="s">
        <v>359</v>
      </c>
      <c r="AI1" s="153" t="s">
        <v>360</v>
      </c>
      <c r="AJ1" s="153" t="s">
        <v>362</v>
      </c>
      <c r="AK1" s="154" t="s">
        <v>243</v>
      </c>
      <c r="AL1" s="156" t="s">
        <v>245</v>
      </c>
      <c r="AM1" s="157" t="s">
        <v>247</v>
      </c>
      <c r="AN1" s="157" t="s">
        <v>249</v>
      </c>
      <c r="AO1" s="157" t="s">
        <v>251</v>
      </c>
      <c r="AP1" s="157" t="s">
        <v>253</v>
      </c>
      <c r="AQ1" s="157" t="s">
        <v>255</v>
      </c>
      <c r="AR1" s="157" t="s">
        <v>257</v>
      </c>
      <c r="AS1" s="158" t="s">
        <v>259</v>
      </c>
      <c r="AT1" s="155" t="s">
        <v>263</v>
      </c>
      <c r="AU1" s="154" t="s">
        <v>265</v>
      </c>
      <c r="AV1" s="156" t="s">
        <v>267</v>
      </c>
      <c r="AW1" s="157" t="s">
        <v>269</v>
      </c>
      <c r="AX1" s="157" t="s">
        <v>271</v>
      </c>
      <c r="AY1" s="157" t="s">
        <v>339</v>
      </c>
      <c r="AZ1" s="157" t="s">
        <v>275</v>
      </c>
      <c r="BA1" s="157" t="s">
        <v>277</v>
      </c>
      <c r="BB1" s="157" t="s">
        <v>279</v>
      </c>
      <c r="BC1" s="158" t="s">
        <v>281</v>
      </c>
    </row>
    <row r="2" spans="1:55" ht="15.75" thickBot="1" x14ac:dyDescent="0.3">
      <c r="A2" s="48" t="s">
        <v>31</v>
      </c>
      <c r="B2" s="49" t="s">
        <v>114</v>
      </c>
      <c r="C2" s="50"/>
      <c r="D2" s="50"/>
      <c r="E2" s="51"/>
      <c r="F2" s="130" t="s">
        <v>168</v>
      </c>
      <c r="G2" s="130" t="s">
        <v>171</v>
      </c>
      <c r="H2" s="130" t="s">
        <v>173</v>
      </c>
      <c r="I2" s="130" t="s">
        <v>177</v>
      </c>
      <c r="J2" s="130" t="s">
        <v>179</v>
      </c>
      <c r="K2" s="130" t="s">
        <v>183</v>
      </c>
      <c r="L2" s="130" t="s">
        <v>185</v>
      </c>
      <c r="M2" s="130" t="s">
        <v>187</v>
      </c>
      <c r="N2" s="130" t="s">
        <v>189</v>
      </c>
      <c r="O2" s="130" t="s">
        <v>346</v>
      </c>
      <c r="P2" s="130" t="s">
        <v>347</v>
      </c>
      <c r="Q2" s="130" t="s">
        <v>348</v>
      </c>
      <c r="R2" s="130" t="s">
        <v>201</v>
      </c>
      <c r="S2" s="130" t="s">
        <v>203</v>
      </c>
      <c r="T2" s="130" t="s">
        <v>205</v>
      </c>
      <c r="U2" s="130" t="s">
        <v>207</v>
      </c>
      <c r="V2" s="130" t="s">
        <v>209</v>
      </c>
      <c r="W2" s="130" t="s">
        <v>211</v>
      </c>
      <c r="X2" s="141" t="s">
        <v>213</v>
      </c>
      <c r="Y2" s="151" t="s">
        <v>215</v>
      </c>
      <c r="Z2" s="147" t="s">
        <v>351</v>
      </c>
      <c r="AA2" s="147" t="s">
        <v>352</v>
      </c>
      <c r="AB2" s="147" t="s">
        <v>353</v>
      </c>
      <c r="AC2" s="147" t="s">
        <v>354</v>
      </c>
      <c r="AD2" s="147" t="s">
        <v>355</v>
      </c>
      <c r="AE2" s="147" t="s">
        <v>356</v>
      </c>
      <c r="AF2" s="147" t="s">
        <v>357</v>
      </c>
      <c r="AG2" s="149" t="s">
        <v>358</v>
      </c>
      <c r="AH2" s="144" t="s">
        <v>236</v>
      </c>
      <c r="AI2" s="130" t="s">
        <v>238</v>
      </c>
      <c r="AJ2" s="130" t="s">
        <v>240</v>
      </c>
      <c r="AK2" s="141" t="s">
        <v>242</v>
      </c>
      <c r="AL2" s="151" t="s">
        <v>244</v>
      </c>
      <c r="AM2" s="147" t="s">
        <v>364</v>
      </c>
      <c r="AN2" s="147" t="s">
        <v>365</v>
      </c>
      <c r="AO2" s="147" t="s">
        <v>366</v>
      </c>
      <c r="AP2" s="147" t="s">
        <v>367</v>
      </c>
      <c r="AQ2" s="147" t="s">
        <v>368</v>
      </c>
      <c r="AR2" s="147" t="s">
        <v>369</v>
      </c>
      <c r="AS2" s="149" t="s">
        <v>370</v>
      </c>
      <c r="AT2" s="144" t="s">
        <v>262</v>
      </c>
      <c r="AU2" s="141" t="s">
        <v>264</v>
      </c>
      <c r="AV2" s="151" t="s">
        <v>372</v>
      </c>
      <c r="AW2" s="147" t="s">
        <v>373</v>
      </c>
      <c r="AX2" s="147" t="s">
        <v>374</v>
      </c>
      <c r="AY2" s="147" t="s">
        <v>376</v>
      </c>
      <c r="AZ2" s="147" t="s">
        <v>377</v>
      </c>
      <c r="BA2" s="147" t="s">
        <v>378</v>
      </c>
      <c r="BB2" s="147" t="s">
        <v>379</v>
      </c>
      <c r="BC2" s="149" t="s">
        <v>380</v>
      </c>
    </row>
    <row r="3" spans="1:55" ht="14.25" customHeight="1" x14ac:dyDescent="0.25">
      <c r="A3" s="764" t="s">
        <v>48</v>
      </c>
      <c r="B3" s="765"/>
      <c r="C3" s="765"/>
      <c r="D3" s="52"/>
      <c r="E3" s="53"/>
      <c r="F3" s="54">
        <f t="shared" ref="F3:AK3" si="0">COUNTA(F4:F173)</f>
        <v>1</v>
      </c>
      <c r="G3" s="54">
        <f t="shared" si="0"/>
        <v>1</v>
      </c>
      <c r="H3" s="54">
        <f t="shared" si="0"/>
        <v>3</v>
      </c>
      <c r="I3" s="54">
        <f t="shared" si="0"/>
        <v>3</v>
      </c>
      <c r="J3" s="54">
        <f t="shared" si="0"/>
        <v>2</v>
      </c>
      <c r="K3" s="54">
        <f t="shared" si="0"/>
        <v>2</v>
      </c>
      <c r="L3" s="54">
        <f t="shared" si="0"/>
        <v>2</v>
      </c>
      <c r="M3" s="54">
        <f t="shared" si="0"/>
        <v>2</v>
      </c>
      <c r="N3" s="54">
        <f t="shared" si="0"/>
        <v>4</v>
      </c>
      <c r="O3" s="54">
        <f t="shared" si="0"/>
        <v>3</v>
      </c>
      <c r="P3" s="54">
        <f t="shared" si="0"/>
        <v>1</v>
      </c>
      <c r="Q3" s="54">
        <f t="shared" si="0"/>
        <v>2</v>
      </c>
      <c r="R3" s="54">
        <f t="shared" si="0"/>
        <v>2</v>
      </c>
      <c r="S3" s="54">
        <f t="shared" si="0"/>
        <v>1</v>
      </c>
      <c r="T3" s="54">
        <f t="shared" si="0"/>
        <v>2</v>
      </c>
      <c r="U3" s="54">
        <f t="shared" si="0"/>
        <v>2</v>
      </c>
      <c r="V3" s="54">
        <f t="shared" si="0"/>
        <v>3</v>
      </c>
      <c r="W3" s="54">
        <f t="shared" si="0"/>
        <v>2</v>
      </c>
      <c r="X3" s="54">
        <f t="shared" si="0"/>
        <v>2</v>
      </c>
      <c r="Y3" s="54">
        <f t="shared" si="0"/>
        <v>0</v>
      </c>
      <c r="Z3" s="54">
        <f t="shared" si="0"/>
        <v>3</v>
      </c>
      <c r="AA3" s="54">
        <f t="shared" si="0"/>
        <v>1</v>
      </c>
      <c r="AB3" s="54">
        <f t="shared" si="0"/>
        <v>2</v>
      </c>
      <c r="AC3" s="54">
        <f t="shared" si="0"/>
        <v>2</v>
      </c>
      <c r="AD3" s="54">
        <f t="shared" si="0"/>
        <v>2</v>
      </c>
      <c r="AE3" s="54">
        <f t="shared" si="0"/>
        <v>2</v>
      </c>
      <c r="AF3" s="54">
        <f t="shared" si="0"/>
        <v>2</v>
      </c>
      <c r="AG3" s="54">
        <f t="shared" si="0"/>
        <v>2</v>
      </c>
      <c r="AH3" s="54">
        <f t="shared" si="0"/>
        <v>2</v>
      </c>
      <c r="AI3" s="54">
        <f t="shared" si="0"/>
        <v>4</v>
      </c>
      <c r="AJ3" s="54">
        <f t="shared" si="0"/>
        <v>3</v>
      </c>
      <c r="AK3" s="54">
        <f t="shared" si="0"/>
        <v>2</v>
      </c>
      <c r="AL3" s="54">
        <f t="shared" ref="AL3:BC3" si="1">COUNTA(AL4:AL173)</f>
        <v>0</v>
      </c>
      <c r="AM3" s="54">
        <f t="shared" si="1"/>
        <v>3</v>
      </c>
      <c r="AN3" s="54">
        <f t="shared" si="1"/>
        <v>2</v>
      </c>
      <c r="AO3" s="54">
        <f t="shared" si="1"/>
        <v>3</v>
      </c>
      <c r="AP3" s="54">
        <f t="shared" si="1"/>
        <v>2</v>
      </c>
      <c r="AQ3" s="54">
        <f t="shared" si="1"/>
        <v>4</v>
      </c>
      <c r="AR3" s="54">
        <f t="shared" si="1"/>
        <v>1</v>
      </c>
      <c r="AS3" s="54">
        <f t="shared" si="1"/>
        <v>5</v>
      </c>
      <c r="AT3" s="54">
        <f t="shared" si="1"/>
        <v>1</v>
      </c>
      <c r="AU3" s="54">
        <f t="shared" si="1"/>
        <v>2</v>
      </c>
      <c r="AV3" s="54">
        <f t="shared" si="1"/>
        <v>0</v>
      </c>
      <c r="AW3" s="54">
        <f t="shared" si="1"/>
        <v>3</v>
      </c>
      <c r="AX3" s="54">
        <f t="shared" si="1"/>
        <v>1</v>
      </c>
      <c r="AY3" s="54">
        <f t="shared" si="1"/>
        <v>2</v>
      </c>
      <c r="AZ3" s="54">
        <f t="shared" si="1"/>
        <v>1</v>
      </c>
      <c r="BA3" s="54">
        <f t="shared" si="1"/>
        <v>2</v>
      </c>
      <c r="BB3" s="54">
        <f t="shared" si="1"/>
        <v>1</v>
      </c>
      <c r="BC3" s="54">
        <f t="shared" si="1"/>
        <v>2</v>
      </c>
    </row>
    <row r="4" spans="1:55" ht="15.75" customHeight="1" x14ac:dyDescent="0.25">
      <c r="A4" s="745" t="s">
        <v>753</v>
      </c>
      <c r="B4" s="420" t="s">
        <v>849</v>
      </c>
      <c r="C4" s="55"/>
      <c r="D4" s="60" t="s">
        <v>1</v>
      </c>
      <c r="E4" s="56">
        <f>COUNTA(F4:BC4)</f>
        <v>4</v>
      </c>
      <c r="F4" s="484" t="s">
        <v>631</v>
      </c>
      <c r="G4" s="484"/>
      <c r="H4" s="484" t="s">
        <v>631</v>
      </c>
      <c r="I4" s="484"/>
      <c r="J4" s="540"/>
      <c r="K4" s="540"/>
      <c r="L4" s="540"/>
      <c r="M4" s="540"/>
      <c r="N4" s="484"/>
      <c r="O4" s="484" t="s">
        <v>631</v>
      </c>
      <c r="P4" s="484"/>
      <c r="Q4" s="484"/>
      <c r="R4" s="484"/>
      <c r="S4" s="484"/>
      <c r="T4" s="484" t="s">
        <v>631</v>
      </c>
      <c r="U4" s="484"/>
      <c r="V4" s="484"/>
      <c r="W4" s="484"/>
      <c r="X4" s="484"/>
      <c r="Y4" s="484"/>
      <c r="Z4" s="484"/>
      <c r="AA4" s="484"/>
      <c r="AB4" s="484"/>
      <c r="AC4" s="484"/>
      <c r="AD4" s="484"/>
      <c r="AE4" s="540"/>
      <c r="AF4" s="540"/>
      <c r="AG4" s="484"/>
      <c r="AH4" s="484"/>
      <c r="AI4" s="484"/>
      <c r="AJ4" s="484"/>
      <c r="AK4" s="484"/>
      <c r="AL4" s="484"/>
      <c r="AM4" s="485"/>
      <c r="AN4" s="484"/>
      <c r="AO4" s="484"/>
      <c r="AP4" s="484"/>
      <c r="AQ4" s="484"/>
      <c r="AR4" s="484"/>
      <c r="AS4" s="484"/>
      <c r="AT4" s="484"/>
      <c r="AU4" s="484"/>
      <c r="AV4" s="484"/>
      <c r="AW4" s="484"/>
      <c r="AX4" s="484"/>
      <c r="AY4" s="484"/>
      <c r="AZ4" s="484"/>
      <c r="BA4" s="484"/>
      <c r="BB4" s="484"/>
      <c r="BC4" s="484"/>
    </row>
    <row r="5" spans="1:55" ht="15.75" customHeight="1" x14ac:dyDescent="0.25">
      <c r="A5" s="745"/>
      <c r="B5" s="436" t="s">
        <v>857</v>
      </c>
      <c r="C5" s="55"/>
      <c r="D5" s="418"/>
      <c r="E5" s="56">
        <f t="shared" ref="E5:E70" si="2">COUNTA(F5:BC5)</f>
        <v>0</v>
      </c>
      <c r="F5" s="484"/>
      <c r="G5" s="484"/>
      <c r="H5" s="484"/>
      <c r="I5" s="484"/>
      <c r="J5" s="540"/>
      <c r="K5" s="540"/>
      <c r="L5" s="484"/>
      <c r="M5" s="484"/>
      <c r="N5" s="484"/>
      <c r="O5" s="484"/>
      <c r="P5" s="484"/>
      <c r="Q5" s="484"/>
      <c r="R5" s="484"/>
      <c r="S5" s="484"/>
      <c r="T5" s="484"/>
      <c r="U5" s="484"/>
      <c r="V5" s="484"/>
      <c r="W5" s="484"/>
      <c r="X5" s="484"/>
      <c r="Y5" s="484"/>
      <c r="Z5" s="484"/>
      <c r="AA5" s="484"/>
      <c r="AB5" s="484"/>
      <c r="AC5" s="484"/>
      <c r="AD5" s="484"/>
      <c r="AE5" s="540"/>
      <c r="AF5" s="540"/>
      <c r="AG5" s="484"/>
      <c r="AH5" s="484"/>
      <c r="AI5" s="484"/>
      <c r="AJ5" s="484"/>
      <c r="AK5" s="484"/>
      <c r="AL5" s="484"/>
      <c r="AM5" s="485"/>
      <c r="AN5" s="484"/>
      <c r="AO5" s="484"/>
      <c r="AP5" s="484"/>
      <c r="AQ5" s="484"/>
      <c r="AR5" s="484"/>
      <c r="AS5" s="484"/>
      <c r="AT5" s="484"/>
      <c r="AU5" s="484"/>
      <c r="AV5" s="484"/>
      <c r="AW5" s="484"/>
      <c r="AX5" s="484"/>
      <c r="AY5" s="484"/>
      <c r="AZ5" s="484"/>
      <c r="BA5" s="484"/>
      <c r="BB5" s="484"/>
      <c r="BC5" s="540"/>
    </row>
    <row r="6" spans="1:55" ht="15.75" customHeight="1" x14ac:dyDescent="0.25">
      <c r="A6" s="745"/>
      <c r="B6" s="436" t="s">
        <v>858</v>
      </c>
      <c r="C6" s="12"/>
      <c r="D6" s="418"/>
      <c r="E6" s="56">
        <f>COUNTA(F6:BC6)</f>
        <v>0</v>
      </c>
      <c r="F6" s="484"/>
      <c r="G6" s="484"/>
      <c r="H6" s="484"/>
      <c r="I6" s="484"/>
      <c r="J6" s="540"/>
      <c r="K6" s="540"/>
      <c r="L6" s="484"/>
      <c r="M6" s="484"/>
      <c r="N6" s="484"/>
      <c r="O6" s="484"/>
      <c r="P6" s="484"/>
      <c r="Q6" s="484"/>
      <c r="R6" s="484"/>
      <c r="S6" s="484"/>
      <c r="T6" s="484"/>
      <c r="U6" s="484"/>
      <c r="V6" s="484"/>
      <c r="W6" s="484"/>
      <c r="X6" s="484"/>
      <c r="Y6" s="484"/>
      <c r="Z6" s="484"/>
      <c r="AA6" s="484"/>
      <c r="AB6" s="484"/>
      <c r="AC6" s="484"/>
      <c r="AD6" s="484"/>
      <c r="AE6" s="540"/>
      <c r="AF6" s="540"/>
      <c r="AG6" s="484"/>
      <c r="AH6" s="484"/>
      <c r="AI6" s="484"/>
      <c r="AJ6" s="484"/>
      <c r="AK6" s="484"/>
      <c r="AL6" s="484"/>
      <c r="AM6" s="485"/>
      <c r="AN6" s="484"/>
      <c r="AO6" s="484"/>
      <c r="AP6" s="484"/>
      <c r="AQ6" s="484"/>
      <c r="AR6" s="484"/>
      <c r="AS6" s="484"/>
      <c r="AT6" s="484"/>
      <c r="AU6" s="484"/>
      <c r="AV6" s="484"/>
      <c r="AW6" s="484"/>
      <c r="AX6" s="484"/>
      <c r="AY6" s="484"/>
      <c r="AZ6" s="484"/>
      <c r="BA6" s="484"/>
      <c r="BB6" s="484"/>
      <c r="BC6" s="540"/>
    </row>
    <row r="7" spans="1:55" ht="15.75" customHeight="1" x14ac:dyDescent="0.25">
      <c r="A7" s="745"/>
      <c r="B7" s="437"/>
      <c r="C7" s="55"/>
      <c r="D7" s="418"/>
      <c r="E7" s="56">
        <f t="shared" si="2"/>
        <v>0</v>
      </c>
      <c r="F7" s="484"/>
      <c r="G7" s="484"/>
      <c r="H7" s="540"/>
      <c r="I7" s="540"/>
      <c r="J7" s="540"/>
      <c r="K7" s="540"/>
      <c r="L7" s="540"/>
      <c r="M7" s="540"/>
      <c r="N7" s="484"/>
      <c r="O7" s="484"/>
      <c r="P7" s="484"/>
      <c r="Q7" s="484"/>
      <c r="R7" s="540"/>
      <c r="S7" s="540"/>
      <c r="T7" s="540"/>
      <c r="U7" s="484"/>
      <c r="V7" s="484"/>
      <c r="W7" s="484"/>
      <c r="X7" s="484"/>
      <c r="Y7" s="484"/>
      <c r="Z7" s="484"/>
      <c r="AA7" s="484"/>
      <c r="AB7" s="484"/>
      <c r="AC7" s="484"/>
      <c r="AD7" s="484"/>
      <c r="AE7" s="540"/>
      <c r="AF7" s="540"/>
      <c r="AG7" s="484"/>
      <c r="AH7" s="484"/>
      <c r="AI7" s="484"/>
      <c r="AJ7" s="484"/>
      <c r="AK7" s="484"/>
      <c r="AL7" s="484"/>
      <c r="AM7" s="485"/>
      <c r="AN7" s="484"/>
      <c r="AO7" s="484"/>
      <c r="AP7" s="484"/>
      <c r="AQ7" s="484"/>
      <c r="AR7" s="484"/>
      <c r="AS7" s="484"/>
      <c r="AT7" s="484"/>
      <c r="AU7" s="484"/>
      <c r="AV7" s="484"/>
      <c r="AW7" s="484"/>
      <c r="AX7" s="484"/>
      <c r="AY7" s="484"/>
      <c r="AZ7" s="484"/>
      <c r="BA7" s="484"/>
      <c r="BB7" s="484"/>
      <c r="BC7" s="540"/>
    </row>
    <row r="8" spans="1:55" ht="15.75" customHeight="1" x14ac:dyDescent="0.25">
      <c r="A8" s="745"/>
      <c r="B8" s="438"/>
      <c r="C8" s="57"/>
      <c r="D8" s="418"/>
      <c r="E8" s="56">
        <f t="shared" si="2"/>
        <v>0</v>
      </c>
      <c r="F8" s="484"/>
      <c r="G8" s="484"/>
      <c r="H8" s="540"/>
      <c r="I8" s="540"/>
      <c r="J8" s="540"/>
      <c r="K8" s="540"/>
      <c r="L8" s="540"/>
      <c r="M8" s="540"/>
      <c r="N8" s="484"/>
      <c r="O8" s="484"/>
      <c r="P8" s="484"/>
      <c r="Q8" s="484"/>
      <c r="R8" s="540"/>
      <c r="S8" s="540"/>
      <c r="T8" s="540"/>
      <c r="U8" s="484"/>
      <c r="V8" s="484"/>
      <c r="W8" s="484"/>
      <c r="X8" s="484"/>
      <c r="Y8" s="484"/>
      <c r="Z8" s="484"/>
      <c r="AA8" s="484"/>
      <c r="AB8" s="484"/>
      <c r="AC8" s="484"/>
      <c r="AD8" s="484"/>
      <c r="AE8" s="540"/>
      <c r="AF8" s="540"/>
      <c r="AG8" s="484"/>
      <c r="AH8" s="484"/>
      <c r="AI8" s="484"/>
      <c r="AJ8" s="484"/>
      <c r="AK8" s="484"/>
      <c r="AL8" s="484"/>
      <c r="AM8" s="485"/>
      <c r="AN8" s="484"/>
      <c r="AO8" s="484"/>
      <c r="AP8" s="484"/>
      <c r="AQ8" s="484"/>
      <c r="AR8" s="484"/>
      <c r="AS8" s="484"/>
      <c r="AT8" s="484"/>
      <c r="AU8" s="484"/>
      <c r="AV8" s="484"/>
      <c r="AW8" s="484"/>
      <c r="AX8" s="484"/>
      <c r="AY8" s="484"/>
      <c r="AZ8" s="484"/>
      <c r="BA8" s="484"/>
      <c r="BB8" s="484"/>
      <c r="BC8" s="540"/>
    </row>
    <row r="9" spans="1:55" ht="15.75" customHeight="1" x14ac:dyDescent="0.25">
      <c r="A9" s="745"/>
      <c r="B9" s="439"/>
      <c r="C9" s="12"/>
      <c r="D9" s="418"/>
      <c r="E9" s="56">
        <f t="shared" si="2"/>
        <v>0</v>
      </c>
      <c r="F9" s="484"/>
      <c r="G9" s="484"/>
      <c r="H9" s="540"/>
      <c r="I9" s="540"/>
      <c r="J9" s="540"/>
      <c r="K9" s="540"/>
      <c r="L9" s="540"/>
      <c r="M9" s="540"/>
      <c r="N9" s="484"/>
      <c r="O9" s="484"/>
      <c r="P9" s="484"/>
      <c r="Q9" s="484"/>
      <c r="R9" s="540"/>
      <c r="S9" s="540"/>
      <c r="T9" s="540"/>
      <c r="U9" s="484"/>
      <c r="V9" s="484"/>
      <c r="W9" s="484"/>
      <c r="X9" s="484"/>
      <c r="Y9" s="484"/>
      <c r="Z9" s="484"/>
      <c r="AA9" s="484"/>
      <c r="AB9" s="484"/>
      <c r="AC9" s="484"/>
      <c r="AD9" s="484"/>
      <c r="AE9" s="540"/>
      <c r="AF9" s="540"/>
      <c r="AG9" s="484"/>
      <c r="AH9" s="484"/>
      <c r="AI9" s="484"/>
      <c r="AJ9" s="484"/>
      <c r="AK9" s="484"/>
      <c r="AL9" s="484"/>
      <c r="AM9" s="485"/>
      <c r="AN9" s="484"/>
      <c r="AO9" s="484"/>
      <c r="AP9" s="484"/>
      <c r="AQ9" s="484"/>
      <c r="AR9" s="484"/>
      <c r="AS9" s="484"/>
      <c r="AT9" s="484"/>
      <c r="AU9" s="484"/>
      <c r="AV9" s="484"/>
      <c r="AW9" s="484"/>
      <c r="AX9" s="484"/>
      <c r="AY9" s="484"/>
      <c r="AZ9" s="484"/>
      <c r="BA9" s="484"/>
      <c r="BB9" s="484"/>
      <c r="BC9" s="540"/>
    </row>
    <row r="10" spans="1:55" ht="15.75" customHeight="1" x14ac:dyDescent="0.25">
      <c r="A10" s="745"/>
      <c r="B10" s="439"/>
      <c r="C10" s="12"/>
      <c r="D10" s="419"/>
      <c r="E10" s="56">
        <f t="shared" si="2"/>
        <v>0</v>
      </c>
      <c r="F10" s="484"/>
      <c r="G10" s="484"/>
      <c r="H10" s="540"/>
      <c r="I10" s="540"/>
      <c r="J10" s="540"/>
      <c r="K10" s="540"/>
      <c r="L10" s="540"/>
      <c r="M10" s="540"/>
      <c r="N10" s="484"/>
      <c r="O10" s="484"/>
      <c r="P10" s="484"/>
      <c r="Q10" s="484"/>
      <c r="R10" s="540"/>
      <c r="S10" s="540"/>
      <c r="T10" s="540"/>
      <c r="U10" s="484"/>
      <c r="V10" s="484"/>
      <c r="W10" s="484"/>
      <c r="X10" s="484"/>
      <c r="Y10" s="484"/>
      <c r="Z10" s="484"/>
      <c r="AA10" s="484"/>
      <c r="AB10" s="484"/>
      <c r="AC10" s="484"/>
      <c r="AD10" s="484"/>
      <c r="AE10" s="540"/>
      <c r="AF10" s="540"/>
      <c r="AG10" s="484"/>
      <c r="AH10" s="484"/>
      <c r="AI10" s="484"/>
      <c r="AJ10" s="484"/>
      <c r="AK10" s="484"/>
      <c r="AL10" s="484"/>
      <c r="AM10" s="485"/>
      <c r="AN10" s="484"/>
      <c r="AO10" s="484"/>
      <c r="AP10" s="484"/>
      <c r="AQ10" s="484"/>
      <c r="AR10" s="484"/>
      <c r="AS10" s="484"/>
      <c r="AT10" s="484"/>
      <c r="AU10" s="484"/>
      <c r="AV10" s="484"/>
      <c r="AW10" s="484"/>
      <c r="AX10" s="484"/>
      <c r="AY10" s="484"/>
      <c r="AZ10" s="484"/>
      <c r="BA10" s="484"/>
      <c r="BB10" s="484"/>
      <c r="BC10" s="540"/>
    </row>
    <row r="11" spans="1:55" ht="15.75" customHeight="1" x14ac:dyDescent="0.25">
      <c r="A11" s="745"/>
      <c r="B11" s="439"/>
      <c r="C11" s="12"/>
      <c r="D11" s="419"/>
      <c r="E11" s="56">
        <f t="shared" si="2"/>
        <v>0</v>
      </c>
      <c r="F11" s="484"/>
      <c r="G11" s="484"/>
      <c r="H11" s="540"/>
      <c r="I11" s="540"/>
      <c r="J11" s="540"/>
      <c r="K11" s="540"/>
      <c r="L11" s="540"/>
      <c r="M11" s="540"/>
      <c r="N11" s="484"/>
      <c r="O11" s="484"/>
      <c r="P11" s="484"/>
      <c r="Q11" s="484"/>
      <c r="R11" s="540"/>
      <c r="S11" s="540"/>
      <c r="T11" s="540"/>
      <c r="U11" s="484"/>
      <c r="V11" s="484"/>
      <c r="W11" s="484"/>
      <c r="X11" s="484"/>
      <c r="Y11" s="484"/>
      <c r="Z11" s="484"/>
      <c r="AA11" s="484"/>
      <c r="AB11" s="484"/>
      <c r="AC11" s="484"/>
      <c r="AD11" s="484"/>
      <c r="AE11" s="540"/>
      <c r="AF11" s="540"/>
      <c r="AG11" s="484"/>
      <c r="AH11" s="484"/>
      <c r="AI11" s="484"/>
      <c r="AJ11" s="484"/>
      <c r="AK11" s="484"/>
      <c r="AL11" s="484"/>
      <c r="AM11" s="485"/>
      <c r="AN11" s="484"/>
      <c r="AO11" s="484"/>
      <c r="AP11" s="484"/>
      <c r="AQ11" s="484"/>
      <c r="AR11" s="484"/>
      <c r="AS11" s="484"/>
      <c r="AT11" s="484"/>
      <c r="AU11" s="484"/>
      <c r="AV11" s="484"/>
      <c r="AW11" s="484"/>
      <c r="AX11" s="484"/>
      <c r="AY11" s="484"/>
      <c r="AZ11" s="484"/>
      <c r="BA11" s="484"/>
      <c r="BB11" s="484"/>
      <c r="BC11" s="540"/>
    </row>
    <row r="12" spans="1:55" ht="15.75" hidden="1" customHeight="1" x14ac:dyDescent="0.25">
      <c r="A12" s="745"/>
      <c r="B12" s="439"/>
      <c r="C12" s="12"/>
      <c r="D12" s="419"/>
      <c r="E12" s="56">
        <f t="shared" si="2"/>
        <v>0</v>
      </c>
      <c r="F12" s="484"/>
      <c r="G12" s="484"/>
      <c r="H12" s="540"/>
      <c r="I12" s="540"/>
      <c r="J12" s="540"/>
      <c r="K12" s="540"/>
      <c r="L12" s="540"/>
      <c r="M12" s="540"/>
      <c r="N12" s="484"/>
      <c r="O12" s="484"/>
      <c r="P12" s="484"/>
      <c r="Q12" s="484"/>
      <c r="R12" s="540"/>
      <c r="S12" s="540"/>
      <c r="T12" s="540"/>
      <c r="U12" s="484"/>
      <c r="V12" s="484"/>
      <c r="W12" s="484"/>
      <c r="X12" s="484"/>
      <c r="Y12" s="484"/>
      <c r="Z12" s="484"/>
      <c r="AA12" s="484"/>
      <c r="AB12" s="484"/>
      <c r="AC12" s="484"/>
      <c r="AD12" s="484"/>
      <c r="AE12" s="540"/>
      <c r="AF12" s="540"/>
      <c r="AG12" s="484"/>
      <c r="AH12" s="484"/>
      <c r="AI12" s="484"/>
      <c r="AJ12" s="484"/>
      <c r="AK12" s="484"/>
      <c r="AL12" s="484"/>
      <c r="AM12" s="485"/>
      <c r="AN12" s="484"/>
      <c r="AO12" s="484"/>
      <c r="AP12" s="484"/>
      <c r="AQ12" s="484"/>
      <c r="AR12" s="484"/>
      <c r="AS12" s="484"/>
      <c r="AT12" s="484"/>
      <c r="AU12" s="484"/>
      <c r="AV12" s="484"/>
      <c r="AW12" s="484"/>
      <c r="AX12" s="484"/>
      <c r="AY12" s="484"/>
      <c r="AZ12" s="484"/>
      <c r="BA12" s="484"/>
      <c r="BB12" s="484"/>
      <c r="BC12" s="540"/>
    </row>
    <row r="13" spans="1:55" ht="15.75" hidden="1" customHeight="1" x14ac:dyDescent="0.25">
      <c r="A13" s="745"/>
      <c r="B13" s="439"/>
      <c r="C13" s="60" t="s">
        <v>2</v>
      </c>
      <c r="D13" s="15"/>
      <c r="E13" s="56">
        <f>COUNTA(F13:BC13)</f>
        <v>0</v>
      </c>
      <c r="F13" s="484"/>
      <c r="G13" s="484"/>
      <c r="H13" s="484"/>
      <c r="I13" s="484"/>
      <c r="J13" s="540"/>
      <c r="K13" s="540"/>
      <c r="L13" s="484"/>
      <c r="M13" s="484"/>
      <c r="N13" s="484"/>
      <c r="O13" s="484"/>
      <c r="P13" s="484"/>
      <c r="Q13" s="484"/>
      <c r="R13" s="484"/>
      <c r="S13" s="484"/>
      <c r="T13" s="484"/>
      <c r="U13" s="484"/>
      <c r="V13" s="484"/>
      <c r="W13" s="484"/>
      <c r="X13" s="484"/>
      <c r="Y13" s="484"/>
      <c r="Z13" s="484"/>
      <c r="AA13" s="484"/>
      <c r="AB13" s="484"/>
      <c r="AC13" s="484"/>
      <c r="AD13" s="484"/>
      <c r="AE13" s="540"/>
      <c r="AF13" s="540"/>
      <c r="AG13" s="484"/>
      <c r="AH13" s="484"/>
      <c r="AI13" s="484"/>
      <c r="AJ13" s="484"/>
      <c r="AK13" s="484"/>
      <c r="AL13" s="484"/>
      <c r="AM13" s="485"/>
      <c r="AN13" s="484"/>
      <c r="AO13" s="484"/>
      <c r="AP13" s="484"/>
      <c r="AQ13" s="484"/>
      <c r="AR13" s="484"/>
      <c r="AS13" s="484"/>
      <c r="AT13" s="484"/>
      <c r="AU13" s="484"/>
      <c r="AV13" s="484"/>
      <c r="AW13" s="484"/>
      <c r="AX13" s="484"/>
      <c r="AY13" s="484"/>
      <c r="AZ13" s="484"/>
      <c r="BA13" s="484"/>
      <c r="BB13" s="484"/>
      <c r="BC13" s="540"/>
    </row>
    <row r="14" spans="1:55" ht="15" hidden="1" customHeight="1" x14ac:dyDescent="0.25">
      <c r="A14" s="745"/>
      <c r="B14" s="437"/>
      <c r="C14" s="59"/>
      <c r="D14" s="59"/>
      <c r="E14" s="56">
        <f t="shared" si="2"/>
        <v>0</v>
      </c>
      <c r="F14" s="484"/>
      <c r="G14" s="484"/>
      <c r="H14" s="540"/>
      <c r="I14" s="540"/>
      <c r="J14" s="540"/>
      <c r="K14" s="540"/>
      <c r="L14" s="540"/>
      <c r="M14" s="540"/>
      <c r="N14" s="484"/>
      <c r="O14" s="484"/>
      <c r="P14" s="484"/>
      <c r="Q14" s="484"/>
      <c r="R14" s="540"/>
      <c r="S14" s="540"/>
      <c r="T14" s="540"/>
      <c r="U14" s="484"/>
      <c r="V14" s="484"/>
      <c r="W14" s="484"/>
      <c r="X14" s="484"/>
      <c r="Y14" s="484"/>
      <c r="Z14" s="484"/>
      <c r="AA14" s="484"/>
      <c r="AB14" s="484"/>
      <c r="AC14" s="484"/>
      <c r="AD14" s="484"/>
      <c r="AE14" s="540"/>
      <c r="AF14" s="540"/>
      <c r="AG14" s="484"/>
      <c r="AH14" s="484"/>
      <c r="AI14" s="484"/>
      <c r="AJ14" s="484"/>
      <c r="AK14" s="484"/>
      <c r="AL14" s="484"/>
      <c r="AM14" s="485"/>
      <c r="AN14" s="484"/>
      <c r="AO14" s="484"/>
      <c r="AP14" s="484"/>
      <c r="AQ14" s="484"/>
      <c r="AR14" s="484"/>
      <c r="AS14" s="484"/>
      <c r="AT14" s="484"/>
      <c r="AU14" s="484"/>
      <c r="AV14" s="484"/>
      <c r="AW14" s="484"/>
      <c r="AX14" s="484"/>
      <c r="AY14" s="484"/>
      <c r="AZ14" s="484"/>
      <c r="BA14" s="484"/>
      <c r="BB14" s="484"/>
      <c r="BC14" s="540"/>
    </row>
    <row r="15" spans="1:55" ht="15" hidden="1" customHeight="1" x14ac:dyDescent="0.25">
      <c r="A15" s="745"/>
      <c r="B15" s="437"/>
      <c r="C15" s="57"/>
      <c r="D15" s="59"/>
      <c r="E15" s="56">
        <f t="shared" si="2"/>
        <v>0</v>
      </c>
      <c r="F15" s="484"/>
      <c r="G15" s="484"/>
      <c r="H15" s="484"/>
      <c r="I15" s="484"/>
      <c r="J15" s="540"/>
      <c r="K15" s="540"/>
      <c r="L15" s="540"/>
      <c r="M15" s="540"/>
      <c r="N15" s="484"/>
      <c r="O15" s="484"/>
      <c r="P15" s="484"/>
      <c r="Q15" s="484"/>
      <c r="R15" s="484"/>
      <c r="S15" s="484"/>
      <c r="T15" s="540"/>
      <c r="U15" s="484"/>
      <c r="V15" s="484"/>
      <c r="W15" s="484"/>
      <c r="X15" s="484"/>
      <c r="Y15" s="484"/>
      <c r="Z15" s="484"/>
      <c r="AA15" s="484"/>
      <c r="AB15" s="484"/>
      <c r="AC15" s="484"/>
      <c r="AD15" s="484"/>
      <c r="AE15" s="540"/>
      <c r="AF15" s="540"/>
      <c r="AG15" s="484"/>
      <c r="AH15" s="484"/>
      <c r="AI15" s="484"/>
      <c r="AJ15" s="484"/>
      <c r="AK15" s="484"/>
      <c r="AL15" s="484"/>
      <c r="AM15" s="485"/>
      <c r="AN15" s="484"/>
      <c r="AO15" s="484"/>
      <c r="AP15" s="484"/>
      <c r="AQ15" s="484"/>
      <c r="AR15" s="484"/>
      <c r="AS15" s="484"/>
      <c r="AT15" s="484"/>
      <c r="AU15" s="484"/>
      <c r="AV15" s="484"/>
      <c r="AW15" s="484"/>
      <c r="AX15" s="484"/>
      <c r="AY15" s="484"/>
      <c r="AZ15" s="484"/>
      <c r="BA15" s="484"/>
      <c r="BB15" s="484"/>
      <c r="BC15" s="540"/>
    </row>
    <row r="16" spans="1:55" ht="15.75" customHeight="1" x14ac:dyDescent="0.25">
      <c r="A16" s="763" t="s">
        <v>844</v>
      </c>
      <c r="B16" s="430" t="s">
        <v>859</v>
      </c>
      <c r="C16" s="12"/>
      <c r="D16" s="60" t="s">
        <v>2</v>
      </c>
      <c r="E16" s="56">
        <f t="shared" si="2"/>
        <v>5</v>
      </c>
      <c r="F16" s="484"/>
      <c r="G16" s="484"/>
      <c r="H16" s="484"/>
      <c r="I16" s="484" t="s">
        <v>631</v>
      </c>
      <c r="J16" s="484"/>
      <c r="K16" s="484" t="s">
        <v>631</v>
      </c>
      <c r="L16" s="484" t="s">
        <v>631</v>
      </c>
      <c r="M16" s="484"/>
      <c r="N16" s="484" t="s">
        <v>631</v>
      </c>
      <c r="O16" s="484"/>
      <c r="P16" s="484"/>
      <c r="Q16" s="484"/>
      <c r="R16" s="484"/>
      <c r="S16" s="484"/>
      <c r="T16" s="484"/>
      <c r="U16" s="484"/>
      <c r="V16" s="484" t="s">
        <v>631</v>
      </c>
      <c r="W16" s="484"/>
      <c r="X16" s="484"/>
      <c r="Y16" s="484"/>
      <c r="Z16" s="484"/>
      <c r="AA16" s="484"/>
      <c r="AB16" s="484"/>
      <c r="AC16" s="484"/>
      <c r="AD16" s="484"/>
      <c r="AE16" s="484"/>
      <c r="AF16" s="484"/>
      <c r="AG16" s="484"/>
      <c r="AH16" s="484"/>
      <c r="AI16" s="484"/>
      <c r="AJ16" s="484"/>
      <c r="AK16" s="484"/>
      <c r="AL16" s="484"/>
      <c r="AM16" s="485"/>
      <c r="AN16" s="484"/>
      <c r="AO16" s="484"/>
      <c r="AP16" s="484"/>
      <c r="AQ16" s="484"/>
      <c r="AR16" s="484"/>
      <c r="AS16" s="484"/>
      <c r="AT16" s="484"/>
      <c r="AU16" s="484"/>
      <c r="AV16" s="484"/>
      <c r="AW16" s="484"/>
      <c r="AX16" s="484"/>
      <c r="AY16" s="484"/>
      <c r="AZ16" s="484"/>
      <c r="BA16" s="484"/>
      <c r="BB16" s="484"/>
      <c r="BC16" s="484"/>
    </row>
    <row r="17" spans="1:55" ht="15.75" customHeight="1" x14ac:dyDescent="0.25">
      <c r="A17" s="763"/>
      <c r="B17" s="431" t="s">
        <v>860</v>
      </c>
      <c r="C17" s="12"/>
      <c r="D17" s="60" t="s">
        <v>8</v>
      </c>
      <c r="E17" s="56">
        <f t="shared" si="2"/>
        <v>5</v>
      </c>
      <c r="F17" s="484"/>
      <c r="G17" s="484"/>
      <c r="H17" s="540"/>
      <c r="I17" s="540"/>
      <c r="J17" s="540"/>
      <c r="K17" s="540"/>
      <c r="L17" s="540"/>
      <c r="M17" s="540" t="s">
        <v>631</v>
      </c>
      <c r="N17" s="484"/>
      <c r="O17" s="484"/>
      <c r="P17" s="484"/>
      <c r="Q17" s="484" t="s">
        <v>631</v>
      </c>
      <c r="R17" s="540"/>
      <c r="S17" s="540"/>
      <c r="T17" s="540"/>
      <c r="U17" s="484"/>
      <c r="V17" s="484"/>
      <c r="W17" s="484"/>
      <c r="X17" s="484"/>
      <c r="Y17" s="484"/>
      <c r="Z17" s="484"/>
      <c r="AA17" s="484"/>
      <c r="AB17" s="484"/>
      <c r="AC17" s="484"/>
      <c r="AD17" s="484"/>
      <c r="AE17" s="540"/>
      <c r="AF17" s="540"/>
      <c r="AG17" s="484"/>
      <c r="AH17" s="484"/>
      <c r="AI17" s="484" t="s">
        <v>631</v>
      </c>
      <c r="AJ17" s="484" t="s">
        <v>631</v>
      </c>
      <c r="AK17" s="484" t="s">
        <v>631</v>
      </c>
      <c r="AL17" s="484"/>
      <c r="AM17" s="485"/>
      <c r="AN17" s="484"/>
      <c r="AO17" s="484"/>
      <c r="AP17" s="484"/>
      <c r="AQ17" s="484"/>
      <c r="AR17" s="484"/>
      <c r="AS17" s="484"/>
      <c r="AT17" s="484"/>
      <c r="AU17" s="484"/>
      <c r="AV17" s="484"/>
      <c r="AW17" s="484"/>
      <c r="AX17" s="484"/>
      <c r="AY17" s="484"/>
      <c r="AZ17" s="484"/>
      <c r="BA17" s="484"/>
      <c r="BB17" s="484"/>
      <c r="BC17" s="540"/>
    </row>
    <row r="18" spans="1:55" ht="15.75" customHeight="1" x14ac:dyDescent="0.25">
      <c r="A18" s="763"/>
      <c r="B18" s="531" t="s">
        <v>1065</v>
      </c>
      <c r="C18" s="12"/>
      <c r="D18" s="60" t="s">
        <v>12</v>
      </c>
      <c r="E18" s="56">
        <f t="shared" si="2"/>
        <v>10</v>
      </c>
      <c r="F18" s="484"/>
      <c r="G18" s="484" t="s">
        <v>631</v>
      </c>
      <c r="H18" s="540"/>
      <c r="I18" s="540"/>
      <c r="J18" s="540" t="s">
        <v>631</v>
      </c>
      <c r="K18" s="540"/>
      <c r="L18" s="540"/>
      <c r="M18" s="540"/>
      <c r="N18" s="484"/>
      <c r="O18" s="484"/>
      <c r="P18" s="484"/>
      <c r="Q18" s="484"/>
      <c r="R18" s="540"/>
      <c r="S18" s="540"/>
      <c r="T18" s="540"/>
      <c r="U18" s="484"/>
      <c r="V18" s="484"/>
      <c r="W18" s="484"/>
      <c r="X18" s="484"/>
      <c r="Y18" s="484"/>
      <c r="Z18" s="484"/>
      <c r="AA18" s="484" t="s">
        <v>631</v>
      </c>
      <c r="AB18" s="484"/>
      <c r="AC18" s="484" t="s">
        <v>631</v>
      </c>
      <c r="AD18" s="484"/>
      <c r="AE18" s="540" t="s">
        <v>631</v>
      </c>
      <c r="AF18" s="540"/>
      <c r="AG18" s="484" t="s">
        <v>631</v>
      </c>
      <c r="AH18" s="484"/>
      <c r="AI18" s="484"/>
      <c r="AJ18" s="484"/>
      <c r="AK18" s="484"/>
      <c r="AL18" s="484"/>
      <c r="AM18" s="485"/>
      <c r="AN18" s="484" t="s">
        <v>631</v>
      </c>
      <c r="AO18" s="484" t="s">
        <v>631</v>
      </c>
      <c r="AP18" s="484"/>
      <c r="AQ18" s="484" t="s">
        <v>631</v>
      </c>
      <c r="AR18" s="484"/>
      <c r="AS18" s="484" t="s">
        <v>631</v>
      </c>
      <c r="AT18" s="484"/>
      <c r="AU18" s="484"/>
      <c r="AV18" s="484"/>
      <c r="AW18" s="484"/>
      <c r="AX18" s="484"/>
      <c r="AY18" s="484"/>
      <c r="AZ18" s="484"/>
      <c r="BA18" s="484"/>
      <c r="BB18" s="484"/>
      <c r="BC18" s="540"/>
    </row>
    <row r="19" spans="1:55" ht="15.75" customHeight="1" x14ac:dyDescent="0.25">
      <c r="A19" s="763"/>
      <c r="B19" s="531" t="s">
        <v>850</v>
      </c>
      <c r="C19" s="12"/>
      <c r="D19" s="60" t="s">
        <v>14</v>
      </c>
      <c r="E19" s="56">
        <f t="shared" si="2"/>
        <v>11</v>
      </c>
      <c r="F19" s="484"/>
      <c r="G19" s="484"/>
      <c r="H19" s="540"/>
      <c r="I19" s="540"/>
      <c r="J19" s="540"/>
      <c r="K19" s="540"/>
      <c r="L19" s="540"/>
      <c r="M19" s="540"/>
      <c r="N19" s="484"/>
      <c r="O19" s="484"/>
      <c r="P19" s="484" t="s">
        <v>631</v>
      </c>
      <c r="Q19" s="484"/>
      <c r="R19" s="540"/>
      <c r="S19" s="540"/>
      <c r="T19" s="540"/>
      <c r="U19" s="484"/>
      <c r="V19" s="484"/>
      <c r="W19" s="484"/>
      <c r="X19" s="484"/>
      <c r="Y19" s="484"/>
      <c r="Z19" s="484"/>
      <c r="AA19" s="484"/>
      <c r="AB19" s="484"/>
      <c r="AC19" s="484"/>
      <c r="AD19" s="484"/>
      <c r="AE19" s="540"/>
      <c r="AF19" s="540"/>
      <c r="AG19" s="484"/>
      <c r="AH19" s="484"/>
      <c r="AI19" s="484"/>
      <c r="AJ19" s="484" t="s">
        <v>631</v>
      </c>
      <c r="AK19" s="484" t="s">
        <v>631</v>
      </c>
      <c r="AL19" s="484"/>
      <c r="AM19" s="485" t="s">
        <v>631</v>
      </c>
      <c r="AN19" s="484"/>
      <c r="AO19" s="484"/>
      <c r="AP19" s="484" t="s">
        <v>631</v>
      </c>
      <c r="AQ19" s="484" t="s">
        <v>631</v>
      </c>
      <c r="AR19" s="484"/>
      <c r="AS19" s="484" t="s">
        <v>631</v>
      </c>
      <c r="AT19" s="484"/>
      <c r="AU19" s="484"/>
      <c r="AV19" s="484"/>
      <c r="AW19" s="484" t="s">
        <v>631</v>
      </c>
      <c r="AX19" s="484"/>
      <c r="AY19" s="484" t="s">
        <v>631</v>
      </c>
      <c r="AZ19" s="484"/>
      <c r="BA19" s="484" t="s">
        <v>631</v>
      </c>
      <c r="BB19" s="484"/>
      <c r="BC19" s="540" t="s">
        <v>631</v>
      </c>
    </row>
    <row r="20" spans="1:55" ht="15.75" customHeight="1" x14ac:dyDescent="0.25">
      <c r="A20" s="763"/>
      <c r="B20" s="516" t="s">
        <v>861</v>
      </c>
      <c r="C20" s="12"/>
      <c r="D20" s="15"/>
      <c r="E20" s="56">
        <f t="shared" si="2"/>
        <v>0</v>
      </c>
      <c r="F20" s="484"/>
      <c r="G20" s="484"/>
      <c r="H20" s="540"/>
      <c r="I20" s="540"/>
      <c r="J20" s="540"/>
      <c r="K20" s="540"/>
      <c r="L20" s="540"/>
      <c r="M20" s="540"/>
      <c r="N20" s="484"/>
      <c r="O20" s="484"/>
      <c r="P20" s="484"/>
      <c r="Q20" s="484"/>
      <c r="R20" s="540"/>
      <c r="S20" s="540"/>
      <c r="T20" s="540"/>
      <c r="U20" s="484"/>
      <c r="V20" s="484"/>
      <c r="W20" s="484"/>
      <c r="X20" s="484"/>
      <c r="Y20" s="484"/>
      <c r="Z20" s="484"/>
      <c r="AA20" s="484"/>
      <c r="AB20" s="484"/>
      <c r="AC20" s="484"/>
      <c r="AD20" s="484"/>
      <c r="AE20" s="540"/>
      <c r="AF20" s="540"/>
      <c r="AG20" s="484"/>
      <c r="AH20" s="484"/>
      <c r="AI20" s="484"/>
      <c r="AJ20" s="484"/>
      <c r="AK20" s="484"/>
      <c r="AL20" s="484"/>
      <c r="AM20" s="485"/>
      <c r="AN20" s="484"/>
      <c r="AO20" s="484"/>
      <c r="AP20" s="484"/>
      <c r="AQ20" s="484"/>
      <c r="AR20" s="484"/>
      <c r="AS20" s="484"/>
      <c r="AT20" s="484"/>
      <c r="AU20" s="484"/>
      <c r="AV20" s="484"/>
      <c r="AW20" s="484"/>
      <c r="AX20" s="484"/>
      <c r="AY20" s="484"/>
      <c r="AZ20" s="484"/>
      <c r="BA20" s="484"/>
      <c r="BB20" s="484"/>
      <c r="BC20" s="540"/>
    </row>
    <row r="21" spans="1:55" ht="15.75" customHeight="1" x14ac:dyDescent="0.25">
      <c r="A21" s="763"/>
      <c r="B21" s="440"/>
      <c r="C21" s="12"/>
      <c r="D21" s="61"/>
      <c r="E21" s="56">
        <f t="shared" si="2"/>
        <v>0</v>
      </c>
      <c r="F21" s="484"/>
      <c r="G21" s="484"/>
      <c r="H21" s="540"/>
      <c r="I21" s="540"/>
      <c r="J21" s="540"/>
      <c r="K21" s="540"/>
      <c r="L21" s="540"/>
      <c r="M21" s="540"/>
      <c r="N21" s="484"/>
      <c r="O21" s="484"/>
      <c r="P21" s="484"/>
      <c r="Q21" s="484"/>
      <c r="R21" s="540"/>
      <c r="S21" s="540"/>
      <c r="T21" s="540"/>
      <c r="U21" s="484"/>
      <c r="V21" s="484"/>
      <c r="W21" s="484"/>
      <c r="X21" s="484"/>
      <c r="Y21" s="484"/>
      <c r="Z21" s="484"/>
      <c r="AA21" s="484"/>
      <c r="AB21" s="484"/>
      <c r="AC21" s="484"/>
      <c r="AD21" s="484"/>
      <c r="AE21" s="540"/>
      <c r="AF21" s="540"/>
      <c r="AG21" s="484"/>
      <c r="AH21" s="484"/>
      <c r="AI21" s="484"/>
      <c r="AJ21" s="484"/>
      <c r="AK21" s="484"/>
      <c r="AL21" s="484"/>
      <c r="AM21" s="485"/>
      <c r="AN21" s="484"/>
      <c r="AO21" s="484"/>
      <c r="AP21" s="484"/>
      <c r="AQ21" s="484"/>
      <c r="AR21" s="484"/>
      <c r="AS21" s="484"/>
      <c r="AT21" s="484"/>
      <c r="AU21" s="484"/>
      <c r="AV21" s="484"/>
      <c r="AW21" s="484"/>
      <c r="AX21" s="484"/>
      <c r="AY21" s="484"/>
      <c r="AZ21" s="484"/>
      <c r="BA21" s="484"/>
      <c r="BB21" s="484"/>
      <c r="BC21" s="540"/>
    </row>
    <row r="22" spans="1:55" ht="15" customHeight="1" x14ac:dyDescent="0.25">
      <c r="A22" s="763"/>
      <c r="B22" s="440"/>
      <c r="C22" s="12"/>
      <c r="D22" s="15"/>
      <c r="E22" s="56">
        <f t="shared" si="2"/>
        <v>0</v>
      </c>
      <c r="F22" s="484"/>
      <c r="G22" s="484"/>
      <c r="H22" s="540"/>
      <c r="I22" s="540"/>
      <c r="J22" s="540"/>
      <c r="K22" s="540"/>
      <c r="L22" s="540"/>
      <c r="M22" s="540"/>
      <c r="N22" s="484"/>
      <c r="O22" s="484"/>
      <c r="P22" s="484"/>
      <c r="Q22" s="484"/>
      <c r="R22" s="540"/>
      <c r="S22" s="540"/>
      <c r="T22" s="540"/>
      <c r="U22" s="484"/>
      <c r="V22" s="484"/>
      <c r="W22" s="484"/>
      <c r="X22" s="484"/>
      <c r="Y22" s="484"/>
      <c r="Z22" s="484"/>
      <c r="AA22" s="484"/>
      <c r="AB22" s="484"/>
      <c r="AC22" s="484"/>
      <c r="AD22" s="484"/>
      <c r="AE22" s="540"/>
      <c r="AF22" s="540"/>
      <c r="AG22" s="484"/>
      <c r="AH22" s="484"/>
      <c r="AI22" s="484"/>
      <c r="AJ22" s="484"/>
      <c r="AK22" s="484"/>
      <c r="AL22" s="484"/>
      <c r="AM22" s="485"/>
      <c r="AN22" s="484"/>
      <c r="AO22" s="484"/>
      <c r="AP22" s="484"/>
      <c r="AQ22" s="484"/>
      <c r="AR22" s="484"/>
      <c r="AS22" s="484"/>
      <c r="AT22" s="484"/>
      <c r="AU22" s="484"/>
      <c r="AV22" s="484"/>
      <c r="AW22" s="484"/>
      <c r="AX22" s="484"/>
      <c r="AY22" s="484"/>
      <c r="AZ22" s="484"/>
      <c r="BA22" s="484"/>
      <c r="BB22" s="484"/>
      <c r="BC22" s="540"/>
    </row>
    <row r="23" spans="1:55" ht="15.75" customHeight="1" x14ac:dyDescent="0.25">
      <c r="A23" s="763"/>
      <c r="B23" s="440"/>
      <c r="C23" s="12"/>
      <c r="D23" s="15"/>
      <c r="E23" s="56">
        <f>COUNTA(F23:BC23)</f>
        <v>0</v>
      </c>
      <c r="F23" s="484"/>
      <c r="G23" s="484"/>
      <c r="H23" s="484"/>
      <c r="I23" s="484"/>
      <c r="J23" s="540"/>
      <c r="K23" s="540"/>
      <c r="L23" s="540"/>
      <c r="M23" s="540"/>
      <c r="N23" s="484"/>
      <c r="O23" s="484"/>
      <c r="P23" s="484"/>
      <c r="Q23" s="484"/>
      <c r="R23" s="484"/>
      <c r="S23" s="484"/>
      <c r="T23" s="484"/>
      <c r="U23" s="484"/>
      <c r="V23" s="484"/>
      <c r="W23" s="484"/>
      <c r="X23" s="484"/>
      <c r="Y23" s="484"/>
      <c r="Z23" s="484"/>
      <c r="AA23" s="484"/>
      <c r="AB23" s="484"/>
      <c r="AC23" s="484"/>
      <c r="AD23" s="484"/>
      <c r="AE23" s="540"/>
      <c r="AF23" s="540"/>
      <c r="AG23" s="484"/>
      <c r="AH23" s="484"/>
      <c r="AI23" s="484"/>
      <c r="AJ23" s="484"/>
      <c r="AK23" s="484"/>
      <c r="AL23" s="484"/>
      <c r="AM23" s="485"/>
      <c r="AN23" s="484"/>
      <c r="AO23" s="484"/>
      <c r="AP23" s="484"/>
      <c r="AQ23" s="484"/>
      <c r="AR23" s="484"/>
      <c r="AS23" s="484"/>
      <c r="AT23" s="484"/>
      <c r="AU23" s="484"/>
      <c r="AV23" s="484"/>
      <c r="AW23" s="484"/>
      <c r="AX23" s="484"/>
      <c r="AY23" s="484"/>
      <c r="AZ23" s="484"/>
      <c r="BA23" s="484"/>
      <c r="BB23" s="484"/>
      <c r="BC23" s="540"/>
    </row>
    <row r="24" spans="1:55" ht="15.75" hidden="1" customHeight="1" x14ac:dyDescent="0.25">
      <c r="A24" s="763"/>
      <c r="B24" s="441"/>
      <c r="C24" s="12"/>
      <c r="D24" s="55"/>
      <c r="E24" s="56">
        <f t="shared" si="2"/>
        <v>0</v>
      </c>
      <c r="F24" s="484"/>
      <c r="G24" s="484"/>
      <c r="H24" s="540"/>
      <c r="I24" s="540"/>
      <c r="J24" s="540"/>
      <c r="K24" s="540"/>
      <c r="L24" s="540"/>
      <c r="M24" s="540"/>
      <c r="N24" s="484"/>
      <c r="O24" s="484"/>
      <c r="P24" s="484"/>
      <c r="Q24" s="484"/>
      <c r="R24" s="540"/>
      <c r="S24" s="540"/>
      <c r="T24" s="540"/>
      <c r="U24" s="484"/>
      <c r="V24" s="484"/>
      <c r="W24" s="484"/>
      <c r="X24" s="484"/>
      <c r="Y24" s="484"/>
      <c r="Z24" s="484"/>
      <c r="AA24" s="484"/>
      <c r="AB24" s="484"/>
      <c r="AC24" s="484"/>
      <c r="AD24" s="484"/>
      <c r="AE24" s="540"/>
      <c r="AF24" s="540"/>
      <c r="AG24" s="484"/>
      <c r="AH24" s="484"/>
      <c r="AI24" s="484"/>
      <c r="AJ24" s="484"/>
      <c r="AK24" s="484"/>
      <c r="AL24" s="484"/>
      <c r="AM24" s="485"/>
      <c r="AN24" s="484"/>
      <c r="AO24" s="484"/>
      <c r="AP24" s="484"/>
      <c r="AQ24" s="484"/>
      <c r="AR24" s="484"/>
      <c r="AS24" s="484"/>
      <c r="AT24" s="484"/>
      <c r="AU24" s="484"/>
      <c r="AV24" s="484"/>
      <c r="AW24" s="484"/>
      <c r="AX24" s="484"/>
      <c r="AY24" s="484"/>
      <c r="AZ24" s="484"/>
      <c r="BA24" s="484"/>
      <c r="BB24" s="484"/>
      <c r="BC24" s="540"/>
    </row>
    <row r="25" spans="1:55" ht="15.75" hidden="1" customHeight="1" x14ac:dyDescent="0.25">
      <c r="A25" s="763"/>
      <c r="B25" s="441"/>
      <c r="C25" s="12"/>
      <c r="D25" s="55"/>
      <c r="E25" s="56">
        <f t="shared" si="2"/>
        <v>0</v>
      </c>
      <c r="F25" s="484"/>
      <c r="G25" s="484"/>
      <c r="H25" s="540"/>
      <c r="I25" s="540"/>
      <c r="J25" s="540"/>
      <c r="K25" s="540"/>
      <c r="L25" s="540"/>
      <c r="M25" s="540"/>
      <c r="N25" s="484"/>
      <c r="O25" s="484"/>
      <c r="P25" s="484"/>
      <c r="Q25" s="484"/>
      <c r="R25" s="540"/>
      <c r="S25" s="540"/>
      <c r="T25" s="540"/>
      <c r="U25" s="484"/>
      <c r="V25" s="484"/>
      <c r="W25" s="484"/>
      <c r="X25" s="484"/>
      <c r="Y25" s="484"/>
      <c r="Z25" s="484"/>
      <c r="AA25" s="484"/>
      <c r="AB25" s="484"/>
      <c r="AC25" s="484"/>
      <c r="AD25" s="484"/>
      <c r="AE25" s="540"/>
      <c r="AF25" s="540"/>
      <c r="AG25" s="484"/>
      <c r="AH25" s="484"/>
      <c r="AI25" s="484"/>
      <c r="AJ25" s="484"/>
      <c r="AK25" s="484"/>
      <c r="AL25" s="484"/>
      <c r="AM25" s="485"/>
      <c r="AN25" s="484"/>
      <c r="AO25" s="484"/>
      <c r="AP25" s="484"/>
      <c r="AQ25" s="484"/>
      <c r="AR25" s="484"/>
      <c r="AS25" s="484"/>
      <c r="AT25" s="484"/>
      <c r="AU25" s="484"/>
      <c r="AV25" s="484"/>
      <c r="AW25" s="484"/>
      <c r="AX25" s="484"/>
      <c r="AY25" s="484"/>
      <c r="AZ25" s="484"/>
      <c r="BA25" s="484"/>
      <c r="BB25" s="484"/>
      <c r="BC25" s="540"/>
    </row>
    <row r="26" spans="1:55" ht="15.75" hidden="1" customHeight="1" x14ac:dyDescent="0.25">
      <c r="A26" s="763"/>
      <c r="B26" s="441"/>
      <c r="C26" s="12"/>
      <c r="D26" s="55"/>
      <c r="E26" s="56">
        <f t="shared" si="2"/>
        <v>0</v>
      </c>
      <c r="F26" s="484"/>
      <c r="G26" s="484"/>
      <c r="H26" s="540"/>
      <c r="I26" s="540"/>
      <c r="J26" s="540"/>
      <c r="K26" s="540"/>
      <c r="L26" s="540"/>
      <c r="M26" s="540"/>
      <c r="N26" s="484"/>
      <c r="O26" s="484"/>
      <c r="P26" s="484"/>
      <c r="Q26" s="484"/>
      <c r="R26" s="540"/>
      <c r="S26" s="540"/>
      <c r="T26" s="540"/>
      <c r="U26" s="484"/>
      <c r="V26" s="484"/>
      <c r="W26" s="484"/>
      <c r="X26" s="484"/>
      <c r="Y26" s="484"/>
      <c r="Z26" s="484"/>
      <c r="AA26" s="484"/>
      <c r="AB26" s="484"/>
      <c r="AC26" s="484"/>
      <c r="AD26" s="484"/>
      <c r="AE26" s="540"/>
      <c r="AF26" s="540"/>
      <c r="AG26" s="484"/>
      <c r="AH26" s="484"/>
      <c r="AI26" s="484"/>
      <c r="AJ26" s="484"/>
      <c r="AK26" s="484"/>
      <c r="AL26" s="484"/>
      <c r="AM26" s="485"/>
      <c r="AN26" s="484"/>
      <c r="AO26" s="484"/>
      <c r="AP26" s="484"/>
      <c r="AQ26" s="484"/>
      <c r="AR26" s="484"/>
      <c r="AS26" s="484"/>
      <c r="AT26" s="484"/>
      <c r="AU26" s="484"/>
      <c r="AV26" s="484"/>
      <c r="AW26" s="484"/>
      <c r="AX26" s="484"/>
      <c r="AY26" s="484"/>
      <c r="AZ26" s="484"/>
      <c r="BA26" s="484"/>
      <c r="BB26" s="484"/>
      <c r="BC26" s="540"/>
    </row>
    <row r="27" spans="1:55" ht="15.75" hidden="1" customHeight="1" x14ac:dyDescent="0.25">
      <c r="A27" s="763"/>
      <c r="B27" s="441"/>
      <c r="C27" s="12"/>
      <c r="D27" s="55"/>
      <c r="E27" s="56">
        <f t="shared" si="2"/>
        <v>0</v>
      </c>
      <c r="F27" s="484"/>
      <c r="G27" s="484"/>
      <c r="H27" s="540"/>
      <c r="I27" s="540"/>
      <c r="J27" s="540"/>
      <c r="K27" s="540"/>
      <c r="L27" s="540"/>
      <c r="M27" s="540"/>
      <c r="N27" s="484"/>
      <c r="O27" s="484"/>
      <c r="P27" s="484"/>
      <c r="Q27" s="484"/>
      <c r="R27" s="540"/>
      <c r="S27" s="540"/>
      <c r="T27" s="540"/>
      <c r="U27" s="484"/>
      <c r="V27" s="484"/>
      <c r="W27" s="484"/>
      <c r="X27" s="484"/>
      <c r="Y27" s="484"/>
      <c r="Z27" s="484"/>
      <c r="AA27" s="484"/>
      <c r="AB27" s="484"/>
      <c r="AC27" s="484"/>
      <c r="AD27" s="484"/>
      <c r="AE27" s="540"/>
      <c r="AF27" s="540"/>
      <c r="AG27" s="484"/>
      <c r="AH27" s="484"/>
      <c r="AI27" s="484"/>
      <c r="AJ27" s="484"/>
      <c r="AK27" s="484"/>
      <c r="AL27" s="484"/>
      <c r="AM27" s="485"/>
      <c r="AN27" s="484"/>
      <c r="AO27" s="484"/>
      <c r="AP27" s="484"/>
      <c r="AQ27" s="484"/>
      <c r="AR27" s="484"/>
      <c r="AS27" s="484"/>
      <c r="AT27" s="484"/>
      <c r="AU27" s="484"/>
      <c r="AV27" s="484"/>
      <c r="AW27" s="484"/>
      <c r="AX27" s="484"/>
      <c r="AY27" s="484"/>
      <c r="AZ27" s="484"/>
      <c r="BA27" s="484"/>
      <c r="BB27" s="484"/>
      <c r="BC27" s="540"/>
    </row>
    <row r="28" spans="1:55" ht="15.75" customHeight="1" x14ac:dyDescent="0.25">
      <c r="A28" s="745" t="s">
        <v>845</v>
      </c>
      <c r="B28" s="432" t="s">
        <v>851</v>
      </c>
      <c r="C28" s="12"/>
      <c r="D28" s="60" t="s">
        <v>5</v>
      </c>
      <c r="E28" s="56">
        <f t="shared" si="2"/>
        <v>4</v>
      </c>
      <c r="F28" s="484"/>
      <c r="G28" s="484"/>
      <c r="H28" s="540"/>
      <c r="I28" s="540" t="s">
        <v>631</v>
      </c>
      <c r="J28" s="540"/>
      <c r="K28" s="540"/>
      <c r="L28" s="540" t="s">
        <v>631</v>
      </c>
      <c r="M28" s="540"/>
      <c r="N28" s="484"/>
      <c r="O28" s="540"/>
      <c r="P28" s="484"/>
      <c r="Q28" s="484" t="s">
        <v>631</v>
      </c>
      <c r="R28" s="540"/>
      <c r="S28" s="484"/>
      <c r="T28" s="484" t="s">
        <v>631</v>
      </c>
      <c r="U28" s="484"/>
      <c r="V28" s="484"/>
      <c r="W28" s="484"/>
      <c r="X28" s="484"/>
      <c r="Y28" s="484"/>
      <c r="Z28" s="484"/>
      <c r="AA28" s="484"/>
      <c r="AB28" s="484"/>
      <c r="AC28" s="484"/>
      <c r="AD28" s="484"/>
      <c r="AE28" s="540"/>
      <c r="AF28" s="540"/>
      <c r="AG28" s="484"/>
      <c r="AH28" s="484"/>
      <c r="AI28" s="484"/>
      <c r="AJ28" s="484"/>
      <c r="AK28" s="484"/>
      <c r="AL28" s="484"/>
      <c r="AM28" s="485"/>
      <c r="AN28" s="484"/>
      <c r="AO28" s="484"/>
      <c r="AP28" s="484"/>
      <c r="AQ28" s="484"/>
      <c r="AR28" s="484"/>
      <c r="AS28" s="484"/>
      <c r="AT28" s="484"/>
      <c r="AU28" s="484"/>
      <c r="AV28" s="484"/>
      <c r="AW28" s="484"/>
      <c r="AX28" s="484"/>
      <c r="AY28" s="484"/>
      <c r="AZ28" s="484"/>
      <c r="BA28" s="484"/>
      <c r="BB28" s="484"/>
      <c r="BC28" s="540"/>
    </row>
    <row r="29" spans="1:55" ht="15.75" customHeight="1" x14ac:dyDescent="0.25">
      <c r="A29" s="745"/>
      <c r="B29" s="429" t="s">
        <v>862</v>
      </c>
      <c r="C29" s="12"/>
      <c r="D29" s="60" t="s">
        <v>11</v>
      </c>
      <c r="E29" s="56">
        <f t="shared" si="2"/>
        <v>10</v>
      </c>
      <c r="F29" s="484"/>
      <c r="G29" s="484"/>
      <c r="H29" s="540"/>
      <c r="I29" s="540"/>
      <c r="J29" s="540"/>
      <c r="K29" s="540"/>
      <c r="L29" s="540"/>
      <c r="M29" s="540"/>
      <c r="N29" s="484"/>
      <c r="O29" s="540"/>
      <c r="P29" s="484"/>
      <c r="Q29" s="484"/>
      <c r="R29" s="540"/>
      <c r="S29" s="484"/>
      <c r="T29" s="484"/>
      <c r="U29" s="484"/>
      <c r="V29" s="484"/>
      <c r="W29" s="484"/>
      <c r="X29" s="484"/>
      <c r="Y29" s="484"/>
      <c r="Z29" s="484"/>
      <c r="AA29" s="484"/>
      <c r="AB29" s="484"/>
      <c r="AC29" s="484"/>
      <c r="AD29" s="484"/>
      <c r="AE29" s="540"/>
      <c r="AF29" s="540"/>
      <c r="AG29" s="484"/>
      <c r="AH29" s="484" t="s">
        <v>631</v>
      </c>
      <c r="AI29" s="484" t="s">
        <v>631</v>
      </c>
      <c r="AJ29" s="484"/>
      <c r="AK29" s="484"/>
      <c r="AL29" s="484"/>
      <c r="AM29" s="485" t="s">
        <v>631</v>
      </c>
      <c r="AN29" s="484"/>
      <c r="AO29" s="484"/>
      <c r="AP29" s="484" t="s">
        <v>631</v>
      </c>
      <c r="AQ29" s="484"/>
      <c r="AR29" s="484" t="s">
        <v>631</v>
      </c>
      <c r="AS29" s="484" t="s">
        <v>631</v>
      </c>
      <c r="AT29" s="484"/>
      <c r="AU29" s="484"/>
      <c r="AV29" s="484"/>
      <c r="AW29" s="484" t="s">
        <v>631</v>
      </c>
      <c r="AX29" s="484"/>
      <c r="AY29" s="484" t="s">
        <v>631</v>
      </c>
      <c r="AZ29" s="484"/>
      <c r="BA29" s="484" t="s">
        <v>631</v>
      </c>
      <c r="BB29" s="484" t="s">
        <v>631</v>
      </c>
      <c r="BC29" s="540"/>
    </row>
    <row r="30" spans="1:55" ht="15.75" customHeight="1" x14ac:dyDescent="0.25">
      <c r="A30" s="745"/>
      <c r="B30" s="436" t="s">
        <v>863</v>
      </c>
      <c r="C30" s="12"/>
      <c r="D30" s="15"/>
      <c r="E30" s="56">
        <f t="shared" si="2"/>
        <v>0</v>
      </c>
      <c r="F30" s="484"/>
      <c r="G30" s="484"/>
      <c r="H30" s="540"/>
      <c r="I30" s="540"/>
      <c r="J30" s="540"/>
      <c r="K30" s="540"/>
      <c r="L30" s="540"/>
      <c r="M30" s="540"/>
      <c r="N30" s="484"/>
      <c r="O30" s="540"/>
      <c r="P30" s="484"/>
      <c r="Q30" s="484"/>
      <c r="R30" s="540"/>
      <c r="S30" s="484"/>
      <c r="T30" s="484"/>
      <c r="U30" s="484"/>
      <c r="V30" s="484"/>
      <c r="W30" s="484"/>
      <c r="X30" s="484"/>
      <c r="Y30" s="484"/>
      <c r="Z30" s="484"/>
      <c r="AA30" s="484"/>
      <c r="AB30" s="484"/>
      <c r="AC30" s="484"/>
      <c r="AD30" s="484"/>
      <c r="AE30" s="540"/>
      <c r="AF30" s="540"/>
      <c r="AG30" s="484"/>
      <c r="AH30" s="484"/>
      <c r="AI30" s="484"/>
      <c r="AJ30" s="484"/>
      <c r="AK30" s="484"/>
      <c r="AL30" s="484"/>
      <c r="AM30" s="485"/>
      <c r="AN30" s="484"/>
      <c r="AO30" s="484"/>
      <c r="AP30" s="484"/>
      <c r="AQ30" s="484"/>
      <c r="AR30" s="484"/>
      <c r="AS30" s="484"/>
      <c r="AT30" s="484"/>
      <c r="AU30" s="484"/>
      <c r="AV30" s="484"/>
      <c r="AW30" s="484"/>
      <c r="AX30" s="484"/>
      <c r="AY30" s="484"/>
      <c r="AZ30" s="484"/>
      <c r="BA30" s="484"/>
      <c r="BB30" s="484"/>
      <c r="BC30" s="540"/>
    </row>
    <row r="31" spans="1:55" ht="15.75" customHeight="1" x14ac:dyDescent="0.25">
      <c r="A31" s="745"/>
      <c r="B31" s="438"/>
      <c r="C31" s="12"/>
      <c r="D31" s="15"/>
      <c r="E31" s="56">
        <v>0</v>
      </c>
      <c r="F31" s="484"/>
      <c r="G31" s="484"/>
      <c r="H31" s="540"/>
      <c r="I31" s="540"/>
      <c r="J31" s="540"/>
      <c r="K31" s="540"/>
      <c r="L31" s="540"/>
      <c r="M31" s="540"/>
      <c r="N31" s="484"/>
      <c r="O31" s="540"/>
      <c r="P31" s="484"/>
      <c r="Q31" s="484"/>
      <c r="R31" s="540"/>
      <c r="S31" s="484"/>
      <c r="T31" s="484"/>
      <c r="U31" s="484"/>
      <c r="V31" s="484"/>
      <c r="W31" s="484"/>
      <c r="X31" s="484"/>
      <c r="Y31" s="484"/>
      <c r="Z31" s="484"/>
      <c r="AA31" s="484"/>
      <c r="AB31" s="484"/>
      <c r="AC31" s="484"/>
      <c r="AD31" s="484"/>
      <c r="AE31" s="540"/>
      <c r="AF31" s="540"/>
      <c r="AG31" s="484"/>
      <c r="AH31" s="484"/>
      <c r="AI31" s="484"/>
      <c r="AJ31" s="484"/>
      <c r="AK31" s="484"/>
      <c r="AL31" s="484"/>
      <c r="AM31" s="485"/>
      <c r="AN31" s="484"/>
      <c r="AO31" s="484"/>
      <c r="AP31" s="484"/>
      <c r="AQ31" s="484"/>
      <c r="AR31" s="484"/>
      <c r="AS31" s="484"/>
      <c r="AT31" s="484"/>
      <c r="AU31" s="484"/>
      <c r="AV31" s="484"/>
      <c r="AW31" s="484"/>
      <c r="AX31" s="484"/>
      <c r="AY31" s="484"/>
      <c r="AZ31" s="484"/>
      <c r="BA31" s="484"/>
      <c r="BB31" s="484"/>
      <c r="BC31" s="540"/>
    </row>
    <row r="32" spans="1:55" ht="15.75" customHeight="1" x14ac:dyDescent="0.25">
      <c r="A32" s="745"/>
      <c r="B32" s="442"/>
      <c r="C32" s="12"/>
      <c r="D32" s="55"/>
      <c r="E32" s="56">
        <v>0</v>
      </c>
      <c r="F32" s="484"/>
      <c r="G32" s="484"/>
      <c r="H32" s="540"/>
      <c r="I32" s="540"/>
      <c r="J32" s="540"/>
      <c r="K32" s="540"/>
      <c r="L32" s="540"/>
      <c r="M32" s="540"/>
      <c r="N32" s="484"/>
      <c r="O32" s="540"/>
      <c r="P32" s="484"/>
      <c r="Q32" s="484"/>
      <c r="R32" s="540"/>
      <c r="S32" s="484"/>
      <c r="T32" s="484"/>
      <c r="U32" s="484"/>
      <c r="V32" s="484"/>
      <c r="W32" s="484"/>
      <c r="X32" s="484"/>
      <c r="Y32" s="484"/>
      <c r="Z32" s="484"/>
      <c r="AA32" s="484"/>
      <c r="AB32" s="484"/>
      <c r="AC32" s="484"/>
      <c r="AD32" s="484"/>
      <c r="AE32" s="540"/>
      <c r="AF32" s="540"/>
      <c r="AG32" s="484"/>
      <c r="AH32" s="484"/>
      <c r="AI32" s="484"/>
      <c r="AJ32" s="484"/>
      <c r="AK32" s="484"/>
      <c r="AL32" s="484"/>
      <c r="AM32" s="485"/>
      <c r="AN32" s="484"/>
      <c r="AO32" s="484"/>
      <c r="AP32" s="484"/>
      <c r="AQ32" s="484"/>
      <c r="AR32" s="484"/>
      <c r="AS32" s="484"/>
      <c r="AT32" s="484"/>
      <c r="AU32" s="484"/>
      <c r="AV32" s="484"/>
      <c r="AW32" s="484"/>
      <c r="AX32" s="484"/>
      <c r="AY32" s="484"/>
      <c r="AZ32" s="484"/>
      <c r="BA32" s="484"/>
      <c r="BB32" s="484"/>
      <c r="BC32" s="540"/>
    </row>
    <row r="33" spans="1:55" ht="15.75" customHeight="1" x14ac:dyDescent="0.25">
      <c r="A33" s="745"/>
      <c r="B33" s="442"/>
      <c r="C33" s="12"/>
      <c r="D33" s="55"/>
      <c r="E33" s="56">
        <v>0</v>
      </c>
      <c r="F33" s="484"/>
      <c r="G33" s="484"/>
      <c r="H33" s="540"/>
      <c r="I33" s="540"/>
      <c r="J33" s="540"/>
      <c r="K33" s="540"/>
      <c r="L33" s="540"/>
      <c r="M33" s="540"/>
      <c r="N33" s="484"/>
      <c r="O33" s="540"/>
      <c r="P33" s="484"/>
      <c r="Q33" s="484"/>
      <c r="R33" s="540"/>
      <c r="S33" s="484"/>
      <c r="T33" s="484"/>
      <c r="U33" s="484"/>
      <c r="V33" s="484"/>
      <c r="W33" s="484"/>
      <c r="X33" s="484"/>
      <c r="Y33" s="484"/>
      <c r="Z33" s="484"/>
      <c r="AA33" s="484"/>
      <c r="AB33" s="484"/>
      <c r="AC33" s="484"/>
      <c r="AD33" s="484"/>
      <c r="AE33" s="540"/>
      <c r="AF33" s="540"/>
      <c r="AG33" s="484"/>
      <c r="AH33" s="484"/>
      <c r="AI33" s="484"/>
      <c r="AJ33" s="484"/>
      <c r="AK33" s="484"/>
      <c r="AL33" s="484"/>
      <c r="AM33" s="485"/>
      <c r="AN33" s="484"/>
      <c r="AO33" s="484"/>
      <c r="AP33" s="484"/>
      <c r="AQ33" s="484"/>
      <c r="AR33" s="484"/>
      <c r="AS33" s="484"/>
      <c r="AT33" s="484"/>
      <c r="AU33" s="484"/>
      <c r="AV33" s="484"/>
      <c r="AW33" s="484"/>
      <c r="AX33" s="484"/>
      <c r="AY33" s="484"/>
      <c r="AZ33" s="484"/>
      <c r="BA33" s="484"/>
      <c r="BB33" s="484"/>
      <c r="BC33" s="540"/>
    </row>
    <row r="34" spans="1:55" ht="15.75" customHeight="1" x14ac:dyDescent="0.25">
      <c r="A34" s="745"/>
      <c r="B34" s="438"/>
      <c r="C34" s="12"/>
      <c r="D34" s="15"/>
      <c r="E34" s="56">
        <f t="shared" si="2"/>
        <v>0</v>
      </c>
      <c r="F34" s="484"/>
      <c r="G34" s="484"/>
      <c r="H34" s="540"/>
      <c r="I34" s="540"/>
      <c r="J34" s="540"/>
      <c r="K34" s="540"/>
      <c r="L34" s="540"/>
      <c r="M34" s="540"/>
      <c r="N34" s="484"/>
      <c r="O34" s="540"/>
      <c r="P34" s="484"/>
      <c r="Q34" s="484"/>
      <c r="R34" s="540"/>
      <c r="S34" s="484"/>
      <c r="T34" s="484"/>
      <c r="U34" s="484"/>
      <c r="V34" s="484"/>
      <c r="W34" s="484"/>
      <c r="X34" s="484"/>
      <c r="Y34" s="484"/>
      <c r="Z34" s="484"/>
      <c r="AA34" s="484"/>
      <c r="AB34" s="484"/>
      <c r="AC34" s="484"/>
      <c r="AD34" s="484"/>
      <c r="AE34" s="540"/>
      <c r="AF34" s="540"/>
      <c r="AG34" s="484"/>
      <c r="AH34" s="484"/>
      <c r="AI34" s="484"/>
      <c r="AJ34" s="484"/>
      <c r="AK34" s="484"/>
      <c r="AL34" s="484"/>
      <c r="AM34" s="485"/>
      <c r="AN34" s="484"/>
      <c r="AO34" s="484"/>
      <c r="AP34" s="484"/>
      <c r="AQ34" s="484"/>
      <c r="AR34" s="484"/>
      <c r="AS34" s="484"/>
      <c r="AT34" s="484"/>
      <c r="AU34" s="484"/>
      <c r="AV34" s="484"/>
      <c r="AW34" s="484"/>
      <c r="AX34" s="484"/>
      <c r="AY34" s="484"/>
      <c r="AZ34" s="484"/>
      <c r="BA34" s="484"/>
      <c r="BB34" s="484"/>
      <c r="BC34" s="540"/>
    </row>
    <row r="35" spans="1:55" ht="15.75" customHeight="1" x14ac:dyDescent="0.25">
      <c r="A35" s="745"/>
      <c r="B35" s="439"/>
      <c r="C35" s="12"/>
      <c r="D35" s="15"/>
      <c r="E35" s="56">
        <f>COUNTA(F35:BC35)</f>
        <v>0</v>
      </c>
      <c r="F35" s="484"/>
      <c r="G35" s="484"/>
      <c r="H35" s="540"/>
      <c r="I35" s="540"/>
      <c r="J35" s="540"/>
      <c r="K35" s="540"/>
      <c r="L35" s="540"/>
      <c r="M35" s="540"/>
      <c r="N35" s="484"/>
      <c r="O35" s="484"/>
      <c r="P35" s="484"/>
      <c r="Q35" s="484"/>
      <c r="R35" s="540"/>
      <c r="S35" s="540"/>
      <c r="T35" s="540"/>
      <c r="U35" s="484"/>
      <c r="V35" s="484"/>
      <c r="W35" s="484"/>
      <c r="X35" s="484"/>
      <c r="Y35" s="484"/>
      <c r="Z35" s="484"/>
      <c r="AA35" s="484"/>
      <c r="AB35" s="484"/>
      <c r="AC35" s="484"/>
      <c r="AD35" s="484"/>
      <c r="AE35" s="540"/>
      <c r="AF35" s="540"/>
      <c r="AG35" s="484"/>
      <c r="AH35" s="484"/>
      <c r="AI35" s="484"/>
      <c r="AJ35" s="484"/>
      <c r="AK35" s="484"/>
      <c r="AL35" s="484"/>
      <c r="AM35" s="485"/>
      <c r="AN35" s="484"/>
      <c r="AO35" s="484"/>
      <c r="AP35" s="484"/>
      <c r="AQ35" s="484"/>
      <c r="AR35" s="484"/>
      <c r="AS35" s="484"/>
      <c r="AT35" s="484"/>
      <c r="AU35" s="484"/>
      <c r="AV35" s="484"/>
      <c r="AW35" s="484"/>
      <c r="AX35" s="484"/>
      <c r="AY35" s="484"/>
      <c r="AZ35" s="484"/>
      <c r="BA35" s="484"/>
      <c r="BB35" s="484"/>
      <c r="BC35" s="540"/>
    </row>
    <row r="36" spans="1:55" ht="15.75" hidden="1" customHeight="1" x14ac:dyDescent="0.25">
      <c r="A36" s="745"/>
      <c r="B36" s="442"/>
      <c r="C36" s="12"/>
      <c r="D36" s="61"/>
      <c r="E36" s="56">
        <f t="shared" si="2"/>
        <v>0</v>
      </c>
      <c r="F36" s="484"/>
      <c r="G36" s="484"/>
      <c r="H36" s="540"/>
      <c r="I36" s="540"/>
      <c r="J36" s="540"/>
      <c r="K36" s="540"/>
      <c r="L36" s="540"/>
      <c r="M36" s="540"/>
      <c r="N36" s="484"/>
      <c r="O36" s="540"/>
      <c r="P36" s="484"/>
      <c r="Q36" s="484"/>
      <c r="R36" s="540"/>
      <c r="S36" s="484"/>
      <c r="T36" s="484"/>
      <c r="U36" s="484"/>
      <c r="V36" s="484"/>
      <c r="W36" s="484"/>
      <c r="X36" s="484"/>
      <c r="Y36" s="484"/>
      <c r="Z36" s="484"/>
      <c r="AA36" s="484"/>
      <c r="AB36" s="484"/>
      <c r="AC36" s="484"/>
      <c r="AD36" s="484"/>
      <c r="AE36" s="540"/>
      <c r="AF36" s="540"/>
      <c r="AG36" s="484"/>
      <c r="AH36" s="484"/>
      <c r="AI36" s="484"/>
      <c r="AJ36" s="484"/>
      <c r="AK36" s="484"/>
      <c r="AL36" s="484"/>
      <c r="AM36" s="485"/>
      <c r="AN36" s="484"/>
      <c r="AO36" s="484"/>
      <c r="AP36" s="484"/>
      <c r="AQ36" s="484"/>
      <c r="AR36" s="484"/>
      <c r="AS36" s="484"/>
      <c r="AT36" s="484"/>
      <c r="AU36" s="484"/>
      <c r="AV36" s="484"/>
      <c r="AW36" s="484"/>
      <c r="AX36" s="484"/>
      <c r="AY36" s="484"/>
      <c r="AZ36" s="484"/>
      <c r="BA36" s="484"/>
      <c r="BB36" s="484"/>
      <c r="BC36" s="540"/>
    </row>
    <row r="37" spans="1:55" ht="15.75" hidden="1" customHeight="1" x14ac:dyDescent="0.25">
      <c r="A37" s="745"/>
      <c r="B37" s="442"/>
      <c r="C37" s="12"/>
      <c r="D37" s="61"/>
      <c r="E37" s="56">
        <f t="shared" si="2"/>
        <v>0</v>
      </c>
      <c r="F37" s="484"/>
      <c r="G37" s="484"/>
      <c r="H37" s="540"/>
      <c r="I37" s="540"/>
      <c r="J37" s="540"/>
      <c r="K37" s="540"/>
      <c r="L37" s="540"/>
      <c r="M37" s="540"/>
      <c r="N37" s="484"/>
      <c r="O37" s="540"/>
      <c r="P37" s="484"/>
      <c r="Q37" s="484"/>
      <c r="R37" s="540"/>
      <c r="S37" s="484"/>
      <c r="T37" s="484"/>
      <c r="U37" s="484"/>
      <c r="V37" s="484"/>
      <c r="W37" s="484"/>
      <c r="X37" s="484"/>
      <c r="Y37" s="484"/>
      <c r="Z37" s="484"/>
      <c r="AA37" s="484"/>
      <c r="AB37" s="484"/>
      <c r="AC37" s="484"/>
      <c r="AD37" s="484"/>
      <c r="AE37" s="540"/>
      <c r="AF37" s="540"/>
      <c r="AG37" s="484"/>
      <c r="AH37" s="484"/>
      <c r="AI37" s="484"/>
      <c r="AJ37" s="484"/>
      <c r="AK37" s="484"/>
      <c r="AL37" s="484"/>
      <c r="AM37" s="485"/>
      <c r="AN37" s="484"/>
      <c r="AO37" s="484"/>
      <c r="AP37" s="484"/>
      <c r="AQ37" s="484"/>
      <c r="AR37" s="484"/>
      <c r="AS37" s="484"/>
      <c r="AT37" s="484"/>
      <c r="AU37" s="484"/>
      <c r="AV37" s="484"/>
      <c r="AW37" s="484"/>
      <c r="AX37" s="484"/>
      <c r="AY37" s="484"/>
      <c r="AZ37" s="484"/>
      <c r="BA37" s="484"/>
      <c r="BB37" s="484"/>
      <c r="BC37" s="540"/>
    </row>
    <row r="38" spans="1:55" ht="15.75" hidden="1" customHeight="1" x14ac:dyDescent="0.25">
      <c r="A38" s="745"/>
      <c r="B38" s="442"/>
      <c r="C38" s="12"/>
      <c r="D38" s="61"/>
      <c r="E38" s="56">
        <f t="shared" si="2"/>
        <v>0</v>
      </c>
      <c r="F38" s="484"/>
      <c r="G38" s="484"/>
      <c r="H38" s="540"/>
      <c r="I38" s="540"/>
      <c r="J38" s="540"/>
      <c r="K38" s="540"/>
      <c r="L38" s="540"/>
      <c r="M38" s="540"/>
      <c r="N38" s="484"/>
      <c r="O38" s="540"/>
      <c r="P38" s="484"/>
      <c r="Q38" s="484"/>
      <c r="R38" s="540"/>
      <c r="S38" s="484"/>
      <c r="T38" s="484"/>
      <c r="U38" s="484"/>
      <c r="V38" s="484"/>
      <c r="W38" s="484"/>
      <c r="X38" s="484"/>
      <c r="Y38" s="484"/>
      <c r="Z38" s="484"/>
      <c r="AA38" s="484"/>
      <c r="AB38" s="484"/>
      <c r="AC38" s="484"/>
      <c r="AD38" s="484"/>
      <c r="AE38" s="540"/>
      <c r="AF38" s="540"/>
      <c r="AG38" s="484"/>
      <c r="AH38" s="484"/>
      <c r="AI38" s="484"/>
      <c r="AJ38" s="484"/>
      <c r="AK38" s="484"/>
      <c r="AL38" s="484"/>
      <c r="AM38" s="485"/>
      <c r="AN38" s="484"/>
      <c r="AO38" s="484"/>
      <c r="AP38" s="484"/>
      <c r="AQ38" s="484"/>
      <c r="AR38" s="484"/>
      <c r="AS38" s="484"/>
      <c r="AT38" s="484"/>
      <c r="AU38" s="484"/>
      <c r="AV38" s="484"/>
      <c r="AW38" s="484"/>
      <c r="AX38" s="484"/>
      <c r="AY38" s="484"/>
      <c r="AZ38" s="484"/>
      <c r="BA38" s="484"/>
      <c r="BB38" s="484"/>
      <c r="BC38" s="540"/>
    </row>
    <row r="39" spans="1:55" ht="15.75" hidden="1" customHeight="1" x14ac:dyDescent="0.25">
      <c r="A39" s="745"/>
      <c r="B39" s="442"/>
      <c r="C39" s="12"/>
      <c r="D39" s="61"/>
      <c r="E39" s="56">
        <f t="shared" si="2"/>
        <v>0</v>
      </c>
      <c r="F39" s="484"/>
      <c r="G39" s="484"/>
      <c r="H39" s="540"/>
      <c r="I39" s="540"/>
      <c r="J39" s="540"/>
      <c r="K39" s="540"/>
      <c r="L39" s="540"/>
      <c r="M39" s="540"/>
      <c r="N39" s="484"/>
      <c r="O39" s="540"/>
      <c r="P39" s="484"/>
      <c r="Q39" s="484"/>
      <c r="R39" s="540"/>
      <c r="S39" s="484"/>
      <c r="T39" s="484"/>
      <c r="U39" s="484"/>
      <c r="V39" s="484"/>
      <c r="W39" s="484"/>
      <c r="X39" s="484"/>
      <c r="Y39" s="484"/>
      <c r="Z39" s="484"/>
      <c r="AA39" s="484"/>
      <c r="AB39" s="484"/>
      <c r="AC39" s="484"/>
      <c r="AD39" s="484"/>
      <c r="AE39" s="540"/>
      <c r="AF39" s="540"/>
      <c r="AG39" s="484"/>
      <c r="AH39" s="484"/>
      <c r="AI39" s="484"/>
      <c r="AJ39" s="484"/>
      <c r="AK39" s="484"/>
      <c r="AL39" s="484"/>
      <c r="AM39" s="485"/>
      <c r="AN39" s="484"/>
      <c r="AO39" s="484"/>
      <c r="AP39" s="484"/>
      <c r="AQ39" s="484"/>
      <c r="AR39" s="484"/>
      <c r="AS39" s="484"/>
      <c r="AT39" s="484"/>
      <c r="AU39" s="484"/>
      <c r="AV39" s="484"/>
      <c r="AW39" s="484"/>
      <c r="AX39" s="484"/>
      <c r="AY39" s="484"/>
      <c r="AZ39" s="484"/>
      <c r="BA39" s="484"/>
      <c r="BB39" s="484"/>
      <c r="BC39" s="540"/>
    </row>
    <row r="40" spans="1:55" ht="15.75" customHeight="1" x14ac:dyDescent="0.25">
      <c r="A40" s="763" t="s">
        <v>846</v>
      </c>
      <c r="B40" s="516" t="s">
        <v>852</v>
      </c>
      <c r="C40" s="12"/>
      <c r="D40" s="61"/>
      <c r="E40" s="56">
        <f t="shared" si="2"/>
        <v>0</v>
      </c>
      <c r="F40" s="484"/>
      <c r="G40" s="484"/>
      <c r="H40" s="484"/>
      <c r="I40" s="484"/>
      <c r="J40" s="540"/>
      <c r="K40" s="540"/>
      <c r="L40" s="540"/>
      <c r="M40" s="540"/>
      <c r="N40" s="484"/>
      <c r="O40" s="540"/>
      <c r="P40" s="484"/>
      <c r="Q40" s="484"/>
      <c r="R40" s="540"/>
      <c r="S40" s="484"/>
      <c r="T40" s="484"/>
      <c r="U40" s="484"/>
      <c r="V40" s="540"/>
      <c r="W40" s="484"/>
      <c r="X40" s="484"/>
      <c r="Y40" s="484"/>
      <c r="Z40" s="484"/>
      <c r="AA40" s="484"/>
      <c r="AB40" s="540"/>
      <c r="AC40" s="484"/>
      <c r="AD40" s="484"/>
      <c r="AE40" s="540"/>
      <c r="AF40" s="540"/>
      <c r="AG40" s="484"/>
      <c r="AH40" s="484"/>
      <c r="AI40" s="484"/>
      <c r="AJ40" s="484"/>
      <c r="AK40" s="484"/>
      <c r="AL40" s="484"/>
      <c r="AM40" s="485"/>
      <c r="AN40" s="484"/>
      <c r="AO40" s="484"/>
      <c r="AP40" s="484"/>
      <c r="AQ40" s="484"/>
      <c r="AR40" s="484"/>
      <c r="AS40" s="484"/>
      <c r="AT40" s="484"/>
      <c r="AU40" s="484"/>
      <c r="AV40" s="484"/>
      <c r="AW40" s="484"/>
      <c r="AX40" s="484"/>
      <c r="AY40" s="484"/>
      <c r="AZ40" s="484"/>
      <c r="BA40" s="484"/>
      <c r="BB40" s="484"/>
      <c r="BC40" s="540"/>
    </row>
    <row r="41" spans="1:55" ht="15.75" customHeight="1" x14ac:dyDescent="0.25">
      <c r="A41" s="763"/>
      <c r="B41" s="532" t="s">
        <v>864</v>
      </c>
      <c r="C41" s="12"/>
      <c r="D41" s="60" t="s">
        <v>13</v>
      </c>
      <c r="E41" s="56">
        <f t="shared" si="2"/>
        <v>11</v>
      </c>
      <c r="F41" s="484"/>
      <c r="G41" s="484"/>
      <c r="H41" s="484"/>
      <c r="I41" s="484"/>
      <c r="J41" s="540"/>
      <c r="K41" s="540"/>
      <c r="L41" s="540"/>
      <c r="M41" s="540"/>
      <c r="N41" s="484"/>
      <c r="O41" s="540"/>
      <c r="P41" s="484"/>
      <c r="Q41" s="484"/>
      <c r="R41" s="540"/>
      <c r="S41" s="484"/>
      <c r="T41" s="484"/>
      <c r="U41" s="484"/>
      <c r="V41" s="540"/>
      <c r="W41" s="484" t="s">
        <v>631</v>
      </c>
      <c r="X41" s="484" t="s">
        <v>631</v>
      </c>
      <c r="Y41" s="484"/>
      <c r="Z41" s="484" t="s">
        <v>631</v>
      </c>
      <c r="AA41" s="484"/>
      <c r="AB41" s="540" t="s">
        <v>631</v>
      </c>
      <c r="AC41" s="484"/>
      <c r="AD41" s="484" t="s">
        <v>631</v>
      </c>
      <c r="AE41" s="540"/>
      <c r="AF41" s="540" t="s">
        <v>631</v>
      </c>
      <c r="AG41" s="484"/>
      <c r="AH41" s="484"/>
      <c r="AI41" s="484"/>
      <c r="AJ41" s="484"/>
      <c r="AK41" s="484"/>
      <c r="AL41" s="484"/>
      <c r="AM41" s="485"/>
      <c r="AN41" s="484"/>
      <c r="AO41" s="484"/>
      <c r="AP41" s="484"/>
      <c r="AQ41" s="484"/>
      <c r="AR41" s="484"/>
      <c r="AS41" s="484"/>
      <c r="AT41" s="484"/>
      <c r="AU41" s="484" t="s">
        <v>631</v>
      </c>
      <c r="AV41" s="484"/>
      <c r="AW41" s="484" t="s">
        <v>631</v>
      </c>
      <c r="AX41" s="484" t="s">
        <v>631</v>
      </c>
      <c r="AY41" s="484"/>
      <c r="AZ41" s="484" t="s">
        <v>631</v>
      </c>
      <c r="BA41" s="484"/>
      <c r="BB41" s="484"/>
      <c r="BC41" s="540" t="s">
        <v>631</v>
      </c>
    </row>
    <row r="42" spans="1:55" ht="15.75" customHeight="1" x14ac:dyDescent="0.25">
      <c r="A42" s="763"/>
      <c r="B42" s="516" t="s">
        <v>1057</v>
      </c>
      <c r="C42" s="12"/>
      <c r="D42" s="15"/>
      <c r="E42" s="56">
        <f t="shared" si="2"/>
        <v>0</v>
      </c>
      <c r="F42" s="484"/>
      <c r="G42" s="484"/>
      <c r="H42" s="484"/>
      <c r="I42" s="484"/>
      <c r="J42" s="540"/>
      <c r="K42" s="540"/>
      <c r="L42" s="540"/>
      <c r="M42" s="540"/>
      <c r="N42" s="484"/>
      <c r="O42" s="540"/>
      <c r="P42" s="484"/>
      <c r="Q42" s="484"/>
      <c r="R42" s="540"/>
      <c r="S42" s="484"/>
      <c r="T42" s="484"/>
      <c r="U42" s="484"/>
      <c r="V42" s="540"/>
      <c r="W42" s="484"/>
      <c r="X42" s="484"/>
      <c r="Y42" s="484"/>
      <c r="Z42" s="484"/>
      <c r="AA42" s="484"/>
      <c r="AB42" s="540"/>
      <c r="AC42" s="484"/>
      <c r="AD42" s="484"/>
      <c r="AE42" s="540"/>
      <c r="AF42" s="540"/>
      <c r="AG42" s="484"/>
      <c r="AH42" s="484"/>
      <c r="AI42" s="484"/>
      <c r="AJ42" s="484"/>
      <c r="AK42" s="484"/>
      <c r="AL42" s="484"/>
      <c r="AM42" s="485"/>
      <c r="AN42" s="484"/>
      <c r="AO42" s="484"/>
      <c r="AP42" s="484"/>
      <c r="AQ42" s="484"/>
      <c r="AR42" s="484"/>
      <c r="AS42" s="484"/>
      <c r="AT42" s="484"/>
      <c r="AU42" s="484"/>
      <c r="AV42" s="484"/>
      <c r="AW42" s="484"/>
      <c r="AX42" s="484"/>
      <c r="AY42" s="484"/>
      <c r="AZ42" s="484"/>
      <c r="BA42" s="484"/>
      <c r="BB42" s="484"/>
      <c r="BC42" s="540"/>
    </row>
    <row r="43" spans="1:55" ht="15.75" customHeight="1" x14ac:dyDescent="0.25">
      <c r="A43" s="763"/>
      <c r="B43" s="516" t="s">
        <v>865</v>
      </c>
      <c r="C43" s="12"/>
      <c r="D43" s="42"/>
      <c r="E43" s="56">
        <f t="shared" si="2"/>
        <v>0</v>
      </c>
      <c r="F43" s="484"/>
      <c r="G43" s="484"/>
      <c r="H43" s="484"/>
      <c r="I43" s="484"/>
      <c r="J43" s="540"/>
      <c r="K43" s="540"/>
      <c r="L43" s="540"/>
      <c r="M43" s="540"/>
      <c r="N43" s="484"/>
      <c r="O43" s="540"/>
      <c r="P43" s="484"/>
      <c r="Q43" s="484"/>
      <c r="R43" s="540"/>
      <c r="S43" s="484"/>
      <c r="T43" s="484"/>
      <c r="U43" s="484"/>
      <c r="V43" s="540"/>
      <c r="W43" s="484"/>
      <c r="X43" s="484"/>
      <c r="Y43" s="484"/>
      <c r="Z43" s="484"/>
      <c r="AA43" s="484"/>
      <c r="AB43" s="540"/>
      <c r="AC43" s="484"/>
      <c r="AD43" s="484"/>
      <c r="AE43" s="540"/>
      <c r="AF43" s="540"/>
      <c r="AG43" s="484"/>
      <c r="AH43" s="484"/>
      <c r="AI43" s="484"/>
      <c r="AJ43" s="484"/>
      <c r="AK43" s="484"/>
      <c r="AL43" s="484"/>
      <c r="AM43" s="485"/>
      <c r="AN43" s="484"/>
      <c r="AO43" s="484"/>
      <c r="AP43" s="484"/>
      <c r="AQ43" s="484"/>
      <c r="AR43" s="484"/>
      <c r="AS43" s="484"/>
      <c r="AT43" s="484"/>
      <c r="AU43" s="484"/>
      <c r="AV43" s="484"/>
      <c r="AW43" s="484"/>
      <c r="AX43" s="484"/>
      <c r="AY43" s="484"/>
      <c r="AZ43" s="484"/>
      <c r="BA43" s="484"/>
      <c r="BB43" s="484"/>
      <c r="BC43" s="540"/>
    </row>
    <row r="44" spans="1:55" ht="15.75" customHeight="1" x14ac:dyDescent="0.25">
      <c r="A44" s="763"/>
      <c r="B44" s="441"/>
      <c r="C44" s="12"/>
      <c r="D44" s="42"/>
      <c r="E44" s="56">
        <v>0</v>
      </c>
      <c r="F44" s="484"/>
      <c r="G44" s="484"/>
      <c r="H44" s="484"/>
      <c r="I44" s="484"/>
      <c r="J44" s="540"/>
      <c r="K44" s="540"/>
      <c r="L44" s="540"/>
      <c r="M44" s="540"/>
      <c r="N44" s="484"/>
      <c r="O44" s="540"/>
      <c r="P44" s="484"/>
      <c r="Q44" s="484"/>
      <c r="R44" s="540"/>
      <c r="S44" s="484"/>
      <c r="T44" s="484"/>
      <c r="U44" s="484"/>
      <c r="V44" s="540"/>
      <c r="W44" s="484"/>
      <c r="X44" s="484"/>
      <c r="Y44" s="484"/>
      <c r="Z44" s="484"/>
      <c r="AA44" s="484"/>
      <c r="AB44" s="540"/>
      <c r="AC44" s="484"/>
      <c r="AD44" s="484"/>
      <c r="AE44" s="540"/>
      <c r="AF44" s="540"/>
      <c r="AG44" s="484"/>
      <c r="AH44" s="484"/>
      <c r="AI44" s="484"/>
      <c r="AJ44" s="484"/>
      <c r="AK44" s="484"/>
      <c r="AL44" s="484"/>
      <c r="AM44" s="485"/>
      <c r="AN44" s="484"/>
      <c r="AO44" s="484"/>
      <c r="AP44" s="484"/>
      <c r="AQ44" s="484"/>
      <c r="AR44" s="484"/>
      <c r="AS44" s="484"/>
      <c r="AT44" s="484"/>
      <c r="AU44" s="484"/>
      <c r="AV44" s="484"/>
      <c r="AW44" s="484"/>
      <c r="AX44" s="484"/>
      <c r="AY44" s="484"/>
      <c r="AZ44" s="484"/>
      <c r="BA44" s="484"/>
      <c r="BB44" s="484"/>
      <c r="BC44" s="540"/>
    </row>
    <row r="45" spans="1:55" ht="15.75" customHeight="1" x14ac:dyDescent="0.25">
      <c r="A45" s="763"/>
      <c r="B45" s="440"/>
      <c r="C45" s="12"/>
      <c r="D45" s="42"/>
      <c r="E45" s="56">
        <f t="shared" si="2"/>
        <v>0</v>
      </c>
      <c r="F45" s="484"/>
      <c r="G45" s="484"/>
      <c r="H45" s="484"/>
      <c r="I45" s="484"/>
      <c r="J45" s="540"/>
      <c r="K45" s="540"/>
      <c r="L45" s="540"/>
      <c r="M45" s="540"/>
      <c r="N45" s="484"/>
      <c r="O45" s="540"/>
      <c r="P45" s="484"/>
      <c r="Q45" s="484"/>
      <c r="R45" s="540"/>
      <c r="S45" s="484"/>
      <c r="T45" s="484"/>
      <c r="U45" s="484"/>
      <c r="V45" s="540"/>
      <c r="W45" s="484"/>
      <c r="X45" s="484"/>
      <c r="Y45" s="484"/>
      <c r="Z45" s="484"/>
      <c r="AA45" s="484"/>
      <c r="AB45" s="540"/>
      <c r="AC45" s="484"/>
      <c r="AD45" s="484"/>
      <c r="AE45" s="540"/>
      <c r="AF45" s="540"/>
      <c r="AG45" s="484"/>
      <c r="AH45" s="484"/>
      <c r="AI45" s="484"/>
      <c r="AJ45" s="484"/>
      <c r="AK45" s="484"/>
      <c r="AL45" s="484"/>
      <c r="AM45" s="485"/>
      <c r="AN45" s="484"/>
      <c r="AO45" s="484"/>
      <c r="AP45" s="484"/>
      <c r="AQ45" s="484"/>
      <c r="AR45" s="484"/>
      <c r="AS45" s="484"/>
      <c r="AT45" s="484"/>
      <c r="AU45" s="484"/>
      <c r="AV45" s="484"/>
      <c r="AW45" s="484"/>
      <c r="AX45" s="484"/>
      <c r="AY45" s="484"/>
      <c r="AZ45" s="484"/>
      <c r="BA45" s="484"/>
      <c r="BB45" s="484"/>
      <c r="BC45" s="540"/>
    </row>
    <row r="46" spans="1:55" ht="15.75" customHeight="1" x14ac:dyDescent="0.25">
      <c r="A46" s="763"/>
      <c r="B46" s="440"/>
      <c r="C46" s="12"/>
      <c r="D46" s="15"/>
      <c r="E46" s="56">
        <f>COUNTA(F46:BC46)</f>
        <v>0</v>
      </c>
      <c r="F46" s="484"/>
      <c r="G46" s="484"/>
      <c r="H46" s="484"/>
      <c r="I46" s="484"/>
      <c r="J46" s="484"/>
      <c r="K46" s="484"/>
      <c r="L46" s="484"/>
      <c r="M46" s="484"/>
      <c r="N46" s="484"/>
      <c r="O46" s="484"/>
      <c r="P46" s="484"/>
      <c r="Q46" s="484"/>
      <c r="R46" s="484"/>
      <c r="S46" s="484"/>
      <c r="T46" s="484"/>
      <c r="U46" s="484"/>
      <c r="V46" s="484"/>
      <c r="W46" s="484"/>
      <c r="X46" s="484"/>
      <c r="Y46" s="484"/>
      <c r="Z46" s="484"/>
      <c r="AA46" s="484"/>
      <c r="AB46" s="484"/>
      <c r="AC46" s="484"/>
      <c r="AD46" s="484"/>
      <c r="AE46" s="540"/>
      <c r="AF46" s="540"/>
      <c r="AG46" s="484"/>
      <c r="AH46" s="484"/>
      <c r="AI46" s="484"/>
      <c r="AJ46" s="484"/>
      <c r="AK46" s="484"/>
      <c r="AL46" s="484"/>
      <c r="AM46" s="485"/>
      <c r="AN46" s="484"/>
      <c r="AO46" s="484"/>
      <c r="AP46" s="484"/>
      <c r="AQ46" s="484"/>
      <c r="AR46" s="484"/>
      <c r="AS46" s="484"/>
      <c r="AT46" s="484"/>
      <c r="AU46" s="484"/>
      <c r="AV46" s="484"/>
      <c r="AW46" s="484"/>
      <c r="AX46" s="484"/>
      <c r="AY46" s="484"/>
      <c r="AZ46" s="484"/>
      <c r="BA46" s="484"/>
      <c r="BB46" s="484"/>
      <c r="BC46" s="484"/>
    </row>
    <row r="47" spans="1:55" ht="15.75" customHeight="1" x14ac:dyDescent="0.25">
      <c r="A47" s="763"/>
      <c r="B47" s="440"/>
      <c r="C47" s="12"/>
      <c r="D47" s="15"/>
      <c r="E47" s="56">
        <f>COUNTA(F47:BC47)</f>
        <v>0</v>
      </c>
      <c r="F47" s="484"/>
      <c r="G47" s="484"/>
      <c r="H47" s="540"/>
      <c r="I47" s="540"/>
      <c r="J47" s="540"/>
      <c r="K47" s="540"/>
      <c r="L47" s="540"/>
      <c r="M47" s="540"/>
      <c r="N47" s="484"/>
      <c r="O47" s="484"/>
      <c r="P47" s="484"/>
      <c r="Q47" s="484"/>
      <c r="R47" s="540"/>
      <c r="S47" s="540"/>
      <c r="T47" s="540"/>
      <c r="U47" s="484"/>
      <c r="V47" s="484"/>
      <c r="W47" s="484"/>
      <c r="X47" s="484"/>
      <c r="Y47" s="484"/>
      <c r="Z47" s="484"/>
      <c r="AA47" s="484"/>
      <c r="AB47" s="484"/>
      <c r="AC47" s="484"/>
      <c r="AD47" s="484"/>
      <c r="AE47" s="540"/>
      <c r="AF47" s="540"/>
      <c r="AG47" s="484"/>
      <c r="AH47" s="484"/>
      <c r="AI47" s="484"/>
      <c r="AJ47" s="484"/>
      <c r="AK47" s="484"/>
      <c r="AL47" s="484"/>
      <c r="AM47" s="485"/>
      <c r="AN47" s="484"/>
      <c r="AO47" s="484"/>
      <c r="AP47" s="484"/>
      <c r="AQ47" s="484"/>
      <c r="AR47" s="484"/>
      <c r="AS47" s="484"/>
      <c r="AT47" s="484"/>
      <c r="AU47" s="484"/>
      <c r="AV47" s="484"/>
      <c r="AW47" s="484"/>
      <c r="AX47" s="484"/>
      <c r="AY47" s="484"/>
      <c r="AZ47" s="484"/>
      <c r="BA47" s="484"/>
      <c r="BB47" s="484"/>
      <c r="BC47" s="540"/>
    </row>
    <row r="48" spans="1:55" ht="15.75" hidden="1" customHeight="1" x14ac:dyDescent="0.25">
      <c r="A48" s="763"/>
      <c r="B48" s="441"/>
      <c r="C48" s="12"/>
      <c r="D48" s="55"/>
      <c r="E48" s="56">
        <f t="shared" si="2"/>
        <v>0</v>
      </c>
      <c r="F48" s="484"/>
      <c r="G48" s="484"/>
      <c r="H48" s="484"/>
      <c r="I48" s="484"/>
      <c r="J48" s="540"/>
      <c r="K48" s="540"/>
      <c r="L48" s="540"/>
      <c r="M48" s="540"/>
      <c r="N48" s="484"/>
      <c r="O48" s="540"/>
      <c r="P48" s="484"/>
      <c r="Q48" s="484"/>
      <c r="R48" s="540"/>
      <c r="S48" s="484"/>
      <c r="T48" s="484"/>
      <c r="U48" s="484"/>
      <c r="V48" s="540"/>
      <c r="W48" s="484"/>
      <c r="X48" s="484"/>
      <c r="Y48" s="484"/>
      <c r="Z48" s="484"/>
      <c r="AA48" s="484"/>
      <c r="AB48" s="540"/>
      <c r="AC48" s="484"/>
      <c r="AD48" s="484"/>
      <c r="AE48" s="540"/>
      <c r="AF48" s="540"/>
      <c r="AG48" s="484"/>
      <c r="AH48" s="484"/>
      <c r="AI48" s="484"/>
      <c r="AJ48" s="484"/>
      <c r="AK48" s="484"/>
      <c r="AL48" s="484"/>
      <c r="AM48" s="485"/>
      <c r="AN48" s="484"/>
      <c r="AO48" s="484"/>
      <c r="AP48" s="484"/>
      <c r="AQ48" s="484"/>
      <c r="AR48" s="484"/>
      <c r="AS48" s="484"/>
      <c r="AT48" s="484"/>
      <c r="AU48" s="484"/>
      <c r="AV48" s="484"/>
      <c r="AW48" s="484"/>
      <c r="AX48" s="484"/>
      <c r="AY48" s="484"/>
      <c r="AZ48" s="484"/>
      <c r="BA48" s="484"/>
      <c r="BB48" s="484"/>
      <c r="BC48" s="540"/>
    </row>
    <row r="49" spans="1:55" ht="15.75" hidden="1" customHeight="1" x14ac:dyDescent="0.25">
      <c r="A49" s="763"/>
      <c r="B49" s="441"/>
      <c r="C49" s="12"/>
      <c r="D49" s="55"/>
      <c r="E49" s="56">
        <f t="shared" si="2"/>
        <v>0</v>
      </c>
      <c r="F49" s="484"/>
      <c r="G49" s="484"/>
      <c r="H49" s="484"/>
      <c r="I49" s="484"/>
      <c r="J49" s="540"/>
      <c r="K49" s="540"/>
      <c r="L49" s="540"/>
      <c r="M49" s="540"/>
      <c r="N49" s="484"/>
      <c r="O49" s="540"/>
      <c r="P49" s="484"/>
      <c r="Q49" s="484"/>
      <c r="R49" s="540"/>
      <c r="S49" s="484"/>
      <c r="T49" s="484"/>
      <c r="U49" s="484"/>
      <c r="V49" s="540"/>
      <c r="W49" s="484"/>
      <c r="X49" s="484"/>
      <c r="Y49" s="484"/>
      <c r="Z49" s="484"/>
      <c r="AA49" s="484"/>
      <c r="AB49" s="540"/>
      <c r="AC49" s="484"/>
      <c r="AD49" s="484"/>
      <c r="AE49" s="540"/>
      <c r="AF49" s="540"/>
      <c r="AG49" s="484"/>
      <c r="AH49" s="484"/>
      <c r="AI49" s="484"/>
      <c r="AJ49" s="484"/>
      <c r="AK49" s="484"/>
      <c r="AL49" s="484"/>
      <c r="AM49" s="485"/>
      <c r="AN49" s="484"/>
      <c r="AO49" s="484"/>
      <c r="AP49" s="484"/>
      <c r="AQ49" s="484"/>
      <c r="AR49" s="484"/>
      <c r="AS49" s="484"/>
      <c r="AT49" s="484"/>
      <c r="AU49" s="484"/>
      <c r="AV49" s="484"/>
      <c r="AW49" s="484"/>
      <c r="AX49" s="484"/>
      <c r="AY49" s="484"/>
      <c r="AZ49" s="484"/>
      <c r="BA49" s="484"/>
      <c r="BB49" s="484"/>
      <c r="BC49" s="540"/>
    </row>
    <row r="50" spans="1:55" ht="15.75" hidden="1" customHeight="1" x14ac:dyDescent="0.25">
      <c r="A50" s="763"/>
      <c r="B50" s="441"/>
      <c r="C50" s="12"/>
      <c r="D50" s="55"/>
      <c r="E50" s="56">
        <f t="shared" si="2"/>
        <v>0</v>
      </c>
      <c r="F50" s="484"/>
      <c r="G50" s="484"/>
      <c r="H50" s="484"/>
      <c r="I50" s="484"/>
      <c r="J50" s="540"/>
      <c r="K50" s="540"/>
      <c r="L50" s="540"/>
      <c r="M50" s="540"/>
      <c r="N50" s="484"/>
      <c r="O50" s="540"/>
      <c r="P50" s="484"/>
      <c r="Q50" s="484"/>
      <c r="R50" s="540"/>
      <c r="S50" s="484"/>
      <c r="T50" s="484"/>
      <c r="U50" s="484"/>
      <c r="V50" s="540"/>
      <c r="W50" s="484"/>
      <c r="X50" s="484"/>
      <c r="Y50" s="484"/>
      <c r="Z50" s="484"/>
      <c r="AA50" s="484"/>
      <c r="AB50" s="540"/>
      <c r="AC50" s="484"/>
      <c r="AD50" s="484"/>
      <c r="AE50" s="540"/>
      <c r="AF50" s="540"/>
      <c r="AG50" s="484"/>
      <c r="AH50" s="484"/>
      <c r="AI50" s="484"/>
      <c r="AJ50" s="484"/>
      <c r="AK50" s="484"/>
      <c r="AL50" s="484"/>
      <c r="AM50" s="485"/>
      <c r="AN50" s="484"/>
      <c r="AO50" s="484"/>
      <c r="AP50" s="484"/>
      <c r="AQ50" s="484"/>
      <c r="AR50" s="484"/>
      <c r="AS50" s="484"/>
      <c r="AT50" s="484"/>
      <c r="AU50" s="484"/>
      <c r="AV50" s="484"/>
      <c r="AW50" s="484"/>
      <c r="AX50" s="484"/>
      <c r="AY50" s="484"/>
      <c r="AZ50" s="484"/>
      <c r="BA50" s="484"/>
      <c r="BB50" s="484"/>
      <c r="BC50" s="540"/>
    </row>
    <row r="51" spans="1:55" ht="15.75" hidden="1" customHeight="1" x14ac:dyDescent="0.25">
      <c r="A51" s="763"/>
      <c r="B51" s="441"/>
      <c r="C51" s="12"/>
      <c r="D51" s="61"/>
      <c r="E51" s="56">
        <f t="shared" si="2"/>
        <v>0</v>
      </c>
      <c r="F51" s="484"/>
      <c r="G51" s="484"/>
      <c r="H51" s="484"/>
      <c r="I51" s="484"/>
      <c r="J51" s="540"/>
      <c r="K51" s="540"/>
      <c r="L51" s="540"/>
      <c r="M51" s="540"/>
      <c r="N51" s="484"/>
      <c r="O51" s="540"/>
      <c r="P51" s="484"/>
      <c r="Q51" s="484"/>
      <c r="R51" s="540"/>
      <c r="S51" s="484"/>
      <c r="T51" s="484"/>
      <c r="U51" s="484"/>
      <c r="V51" s="540"/>
      <c r="W51" s="484"/>
      <c r="X51" s="484"/>
      <c r="Y51" s="484"/>
      <c r="Z51" s="484"/>
      <c r="AA51" s="484"/>
      <c r="AB51" s="540"/>
      <c r="AC51" s="484"/>
      <c r="AD51" s="484"/>
      <c r="AE51" s="540"/>
      <c r="AF51" s="540"/>
      <c r="AG51" s="484"/>
      <c r="AH51" s="484"/>
      <c r="AI51" s="484"/>
      <c r="AJ51" s="484"/>
      <c r="AK51" s="484"/>
      <c r="AL51" s="484"/>
      <c r="AM51" s="485"/>
      <c r="AN51" s="484"/>
      <c r="AO51" s="484"/>
      <c r="AP51" s="484"/>
      <c r="AQ51" s="484"/>
      <c r="AR51" s="484"/>
      <c r="AS51" s="484"/>
      <c r="AT51" s="484"/>
      <c r="AU51" s="484"/>
      <c r="AV51" s="484"/>
      <c r="AW51" s="484"/>
      <c r="AX51" s="484"/>
      <c r="AY51" s="484"/>
      <c r="AZ51" s="484"/>
      <c r="BA51" s="484"/>
      <c r="BB51" s="484"/>
      <c r="BC51" s="540"/>
    </row>
    <row r="52" spans="1:55" ht="15.75" customHeight="1" x14ac:dyDescent="0.25">
      <c r="A52" s="745" t="s">
        <v>847</v>
      </c>
      <c r="B52" s="433" t="s">
        <v>866</v>
      </c>
      <c r="C52" s="12"/>
      <c r="D52" s="60" t="s">
        <v>3</v>
      </c>
      <c r="E52" s="56">
        <f t="shared" si="2"/>
        <v>5</v>
      </c>
      <c r="F52" s="484"/>
      <c r="G52" s="484"/>
      <c r="H52" s="484"/>
      <c r="I52" s="484"/>
      <c r="J52" s="484"/>
      <c r="K52" s="484"/>
      <c r="L52" s="484"/>
      <c r="M52" s="484"/>
      <c r="N52" s="484" t="s">
        <v>631</v>
      </c>
      <c r="O52" s="484" t="s">
        <v>631</v>
      </c>
      <c r="P52" s="484"/>
      <c r="Q52" s="484"/>
      <c r="R52" s="484" t="s">
        <v>631</v>
      </c>
      <c r="S52" s="484"/>
      <c r="T52" s="484"/>
      <c r="U52" s="484" t="s">
        <v>631</v>
      </c>
      <c r="V52" s="484" t="s">
        <v>631</v>
      </c>
      <c r="W52" s="484"/>
      <c r="X52" s="484"/>
      <c r="Y52" s="484"/>
      <c r="Z52" s="484"/>
      <c r="AA52" s="484"/>
      <c r="AB52" s="484"/>
      <c r="AC52" s="484"/>
      <c r="AD52" s="484"/>
      <c r="AE52" s="484"/>
      <c r="AF52" s="484"/>
      <c r="AG52" s="484"/>
      <c r="AH52" s="484"/>
      <c r="AI52" s="484"/>
      <c r="AJ52" s="484"/>
      <c r="AK52" s="484"/>
      <c r="AL52" s="484"/>
      <c r="AM52" s="485"/>
      <c r="AN52" s="484"/>
      <c r="AO52" s="484"/>
      <c r="AP52" s="484"/>
      <c r="AQ52" s="484"/>
      <c r="AR52" s="484"/>
      <c r="AS52" s="484"/>
      <c r="AT52" s="484"/>
      <c r="AU52" s="484"/>
      <c r="AV52" s="484"/>
      <c r="AW52" s="484"/>
      <c r="AX52" s="484"/>
      <c r="AY52" s="484"/>
      <c r="AZ52" s="484"/>
      <c r="BA52" s="484"/>
      <c r="BB52" s="484"/>
      <c r="BC52" s="484"/>
    </row>
    <row r="53" spans="1:55" ht="15.75" customHeight="1" x14ac:dyDescent="0.25">
      <c r="A53" s="745"/>
      <c r="B53" s="434" t="s">
        <v>853</v>
      </c>
      <c r="C53" s="12"/>
      <c r="D53" s="65" t="s">
        <v>7</v>
      </c>
      <c r="E53" s="56">
        <f t="shared" si="2"/>
        <v>4</v>
      </c>
      <c r="F53" s="484"/>
      <c r="G53" s="484"/>
      <c r="H53" s="484" t="s">
        <v>631</v>
      </c>
      <c r="I53" s="484" t="s">
        <v>631</v>
      </c>
      <c r="J53" s="540"/>
      <c r="K53" s="540"/>
      <c r="L53" s="540"/>
      <c r="M53" s="540"/>
      <c r="N53" s="484"/>
      <c r="O53" s="484"/>
      <c r="P53" s="484"/>
      <c r="Q53" s="484"/>
      <c r="R53" s="540"/>
      <c r="S53" s="484"/>
      <c r="T53" s="484"/>
      <c r="U53" s="484"/>
      <c r="V53" s="540"/>
      <c r="W53" s="484"/>
      <c r="X53" s="484"/>
      <c r="Y53" s="484"/>
      <c r="Z53" s="484"/>
      <c r="AA53" s="484"/>
      <c r="AB53" s="540"/>
      <c r="AC53" s="484"/>
      <c r="AD53" s="484"/>
      <c r="AE53" s="540"/>
      <c r="AF53" s="540"/>
      <c r="AG53" s="484"/>
      <c r="AH53" s="484"/>
      <c r="AI53" s="484" t="s">
        <v>631</v>
      </c>
      <c r="AJ53" s="484" t="s">
        <v>631</v>
      </c>
      <c r="AK53" s="484"/>
      <c r="AL53" s="484"/>
      <c r="AM53" s="485"/>
      <c r="AN53" s="484"/>
      <c r="AO53" s="484"/>
      <c r="AP53" s="484"/>
      <c r="AQ53" s="484"/>
      <c r="AR53" s="484"/>
      <c r="AS53" s="484"/>
      <c r="AT53" s="484"/>
      <c r="AU53" s="484"/>
      <c r="AV53" s="484"/>
      <c r="AW53" s="484"/>
      <c r="AX53" s="484"/>
      <c r="AY53" s="484"/>
      <c r="AZ53" s="484"/>
      <c r="BA53" s="484"/>
      <c r="BB53" s="484"/>
      <c r="BC53" s="159"/>
    </row>
    <row r="54" spans="1:55" ht="15.75" customHeight="1" x14ac:dyDescent="0.25">
      <c r="A54" s="745"/>
      <c r="B54" s="517" t="s">
        <v>867</v>
      </c>
      <c r="C54" s="12"/>
      <c r="D54" s="61"/>
      <c r="E54" s="56">
        <f t="shared" si="2"/>
        <v>0</v>
      </c>
      <c r="F54" s="484"/>
      <c r="G54" s="484"/>
      <c r="H54" s="484"/>
      <c r="I54" s="484"/>
      <c r="J54" s="540"/>
      <c r="K54" s="540"/>
      <c r="L54" s="540"/>
      <c r="M54" s="540"/>
      <c r="N54" s="484"/>
      <c r="O54" s="484"/>
      <c r="P54" s="484"/>
      <c r="Q54" s="484"/>
      <c r="R54" s="540"/>
      <c r="S54" s="484"/>
      <c r="T54" s="484"/>
      <c r="U54" s="484"/>
      <c r="V54" s="540"/>
      <c r="W54" s="484"/>
      <c r="X54" s="484"/>
      <c r="Y54" s="484"/>
      <c r="Z54" s="484"/>
      <c r="AA54" s="484"/>
      <c r="AB54" s="540"/>
      <c r="AC54" s="484"/>
      <c r="AD54" s="484"/>
      <c r="AE54" s="540"/>
      <c r="AF54" s="540"/>
      <c r="AG54" s="484"/>
      <c r="AH54" s="484"/>
      <c r="AI54" s="484"/>
      <c r="AJ54" s="484"/>
      <c r="AK54" s="484"/>
      <c r="AL54" s="484"/>
      <c r="AM54" s="485"/>
      <c r="AN54" s="484"/>
      <c r="AO54" s="484"/>
      <c r="AP54" s="484"/>
      <c r="AQ54" s="484"/>
      <c r="AR54" s="484"/>
      <c r="AS54" s="484"/>
      <c r="AT54" s="484"/>
      <c r="AU54" s="484"/>
      <c r="AV54" s="484"/>
      <c r="AW54" s="484"/>
      <c r="AX54" s="484"/>
      <c r="AY54" s="484"/>
      <c r="AZ54" s="484"/>
      <c r="BA54" s="484"/>
      <c r="BB54" s="484"/>
      <c r="BC54" s="159"/>
    </row>
    <row r="55" spans="1:55" ht="15.75" customHeight="1" x14ac:dyDescent="0.25">
      <c r="A55" s="745"/>
      <c r="B55" s="438"/>
      <c r="C55" s="12"/>
      <c r="D55" s="61"/>
      <c r="E55" s="56">
        <f t="shared" si="2"/>
        <v>0</v>
      </c>
      <c r="F55" s="484"/>
      <c r="G55" s="484"/>
      <c r="H55" s="484"/>
      <c r="I55" s="484"/>
      <c r="J55" s="540"/>
      <c r="K55" s="540"/>
      <c r="L55" s="540"/>
      <c r="M55" s="540"/>
      <c r="N55" s="484"/>
      <c r="O55" s="484"/>
      <c r="P55" s="484"/>
      <c r="Q55" s="484"/>
      <c r="R55" s="540"/>
      <c r="S55" s="484"/>
      <c r="T55" s="484"/>
      <c r="U55" s="484"/>
      <c r="V55" s="540"/>
      <c r="W55" s="484"/>
      <c r="X55" s="484"/>
      <c r="Y55" s="484"/>
      <c r="Z55" s="484"/>
      <c r="AA55" s="484"/>
      <c r="AB55" s="540"/>
      <c r="AC55" s="484"/>
      <c r="AD55" s="484"/>
      <c r="AE55" s="540"/>
      <c r="AF55" s="540"/>
      <c r="AG55" s="484"/>
      <c r="AH55" s="484"/>
      <c r="AI55" s="484"/>
      <c r="AJ55" s="484"/>
      <c r="AK55" s="484"/>
      <c r="AL55" s="484"/>
      <c r="AM55" s="485"/>
      <c r="AN55" s="484"/>
      <c r="AO55" s="484"/>
      <c r="AP55" s="484"/>
      <c r="AQ55" s="484"/>
      <c r="AR55" s="484"/>
      <c r="AS55" s="484"/>
      <c r="AT55" s="484"/>
      <c r="AU55" s="484"/>
      <c r="AV55" s="484"/>
      <c r="AW55" s="484"/>
      <c r="AX55" s="484"/>
      <c r="AY55" s="484"/>
      <c r="AZ55" s="484"/>
      <c r="BA55" s="484"/>
      <c r="BB55" s="484"/>
      <c r="BC55" s="159"/>
    </row>
    <row r="56" spans="1:55" ht="15.75" customHeight="1" x14ac:dyDescent="0.25">
      <c r="A56" s="745"/>
      <c r="B56" s="442"/>
      <c r="C56" s="12"/>
      <c r="D56" s="42"/>
      <c r="E56" s="56">
        <f t="shared" si="2"/>
        <v>0</v>
      </c>
      <c r="F56" s="484"/>
      <c r="G56" s="484"/>
      <c r="H56" s="484"/>
      <c r="I56" s="484"/>
      <c r="J56" s="540"/>
      <c r="K56" s="540"/>
      <c r="L56" s="540"/>
      <c r="M56" s="540"/>
      <c r="N56" s="484"/>
      <c r="O56" s="484"/>
      <c r="P56" s="484"/>
      <c r="Q56" s="484"/>
      <c r="R56" s="540"/>
      <c r="S56" s="484"/>
      <c r="T56" s="484"/>
      <c r="U56" s="484"/>
      <c r="V56" s="540"/>
      <c r="W56" s="484"/>
      <c r="X56" s="484"/>
      <c r="Y56" s="484"/>
      <c r="Z56" s="484"/>
      <c r="AA56" s="484"/>
      <c r="AB56" s="540"/>
      <c r="AC56" s="484"/>
      <c r="AD56" s="484"/>
      <c r="AE56" s="540"/>
      <c r="AF56" s="540"/>
      <c r="AG56" s="484"/>
      <c r="AH56" s="484"/>
      <c r="AI56" s="484"/>
      <c r="AJ56" s="484"/>
      <c r="AK56" s="484"/>
      <c r="AL56" s="484"/>
      <c r="AM56" s="485"/>
      <c r="AN56" s="484"/>
      <c r="AO56" s="484"/>
      <c r="AP56" s="484"/>
      <c r="AQ56" s="484"/>
      <c r="AR56" s="484"/>
      <c r="AS56" s="484"/>
      <c r="AT56" s="484"/>
      <c r="AU56" s="484"/>
      <c r="AV56" s="484"/>
      <c r="AW56" s="484"/>
      <c r="AX56" s="484"/>
      <c r="AY56" s="484"/>
      <c r="AZ56" s="484"/>
      <c r="BA56" s="484"/>
      <c r="BB56" s="484"/>
      <c r="BC56" s="159"/>
    </row>
    <row r="57" spans="1:55" ht="15.75" customHeight="1" x14ac:dyDescent="0.25">
      <c r="A57" s="745"/>
      <c r="B57" s="442"/>
      <c r="C57" s="12"/>
      <c r="D57" s="61"/>
      <c r="E57" s="56">
        <f t="shared" si="2"/>
        <v>0</v>
      </c>
      <c r="F57" s="484"/>
      <c r="G57" s="484"/>
      <c r="H57" s="484"/>
      <c r="I57" s="484"/>
      <c r="J57" s="540"/>
      <c r="K57" s="540"/>
      <c r="L57" s="540"/>
      <c r="M57" s="540"/>
      <c r="N57" s="484"/>
      <c r="O57" s="484"/>
      <c r="P57" s="484"/>
      <c r="Q57" s="484"/>
      <c r="R57" s="540"/>
      <c r="S57" s="484"/>
      <c r="T57" s="484"/>
      <c r="U57" s="484"/>
      <c r="V57" s="540"/>
      <c r="W57" s="484"/>
      <c r="X57" s="484"/>
      <c r="Y57" s="484"/>
      <c r="Z57" s="484"/>
      <c r="AA57" s="484"/>
      <c r="AB57" s="540"/>
      <c r="AC57" s="484"/>
      <c r="AD57" s="484"/>
      <c r="AE57" s="540"/>
      <c r="AF57" s="540"/>
      <c r="AG57" s="484"/>
      <c r="AH57" s="484"/>
      <c r="AI57" s="484"/>
      <c r="AJ57" s="484"/>
      <c r="AK57" s="484"/>
      <c r="AL57" s="484"/>
      <c r="AM57" s="485"/>
      <c r="AN57" s="484"/>
      <c r="AO57" s="484"/>
      <c r="AP57" s="484"/>
      <c r="AQ57" s="484"/>
      <c r="AR57" s="484"/>
      <c r="AS57" s="484"/>
      <c r="AT57" s="484"/>
      <c r="AU57" s="484"/>
      <c r="AV57" s="484"/>
      <c r="AW57" s="484"/>
      <c r="AX57" s="484"/>
      <c r="AY57" s="484"/>
      <c r="AZ57" s="484"/>
      <c r="BA57" s="484"/>
      <c r="BB57" s="484"/>
      <c r="BC57" s="159"/>
    </row>
    <row r="58" spans="1:55" ht="15.75" customHeight="1" x14ac:dyDescent="0.25">
      <c r="A58" s="745"/>
      <c r="B58" s="438"/>
      <c r="C58" s="12"/>
      <c r="D58" s="61"/>
      <c r="E58" s="56">
        <f t="shared" si="2"/>
        <v>0</v>
      </c>
      <c r="F58" s="484"/>
      <c r="G58" s="484"/>
      <c r="H58" s="484"/>
      <c r="I58" s="484"/>
      <c r="J58" s="540"/>
      <c r="K58" s="540"/>
      <c r="L58" s="540"/>
      <c r="M58" s="540"/>
      <c r="N58" s="484"/>
      <c r="O58" s="484"/>
      <c r="P58" s="484"/>
      <c r="Q58" s="484"/>
      <c r="R58" s="540"/>
      <c r="S58" s="484"/>
      <c r="T58" s="484"/>
      <c r="U58" s="484"/>
      <c r="V58" s="540"/>
      <c r="W58" s="484"/>
      <c r="X58" s="484"/>
      <c r="Y58" s="484"/>
      <c r="Z58" s="484"/>
      <c r="AA58" s="484"/>
      <c r="AB58" s="540"/>
      <c r="AC58" s="484"/>
      <c r="AD58" s="484"/>
      <c r="AE58" s="540"/>
      <c r="AF58" s="540"/>
      <c r="AG58" s="484"/>
      <c r="AH58" s="484"/>
      <c r="AI58" s="484"/>
      <c r="AJ58" s="484"/>
      <c r="AK58" s="484"/>
      <c r="AL58" s="484"/>
      <c r="AM58" s="485"/>
      <c r="AN58" s="484"/>
      <c r="AO58" s="484"/>
      <c r="AP58" s="484"/>
      <c r="AQ58" s="484"/>
      <c r="AR58" s="484"/>
      <c r="AS58" s="484"/>
      <c r="AT58" s="484"/>
      <c r="AU58" s="484"/>
      <c r="AV58" s="484"/>
      <c r="AW58" s="484"/>
      <c r="AX58" s="484"/>
      <c r="AY58" s="484"/>
      <c r="AZ58" s="484"/>
      <c r="BA58" s="484"/>
      <c r="BB58" s="484"/>
      <c r="BC58" s="159"/>
    </row>
    <row r="59" spans="1:55" ht="15.75" customHeight="1" x14ac:dyDescent="0.25">
      <c r="A59" s="745"/>
      <c r="B59" s="438"/>
      <c r="C59" s="12"/>
      <c r="D59" s="15"/>
      <c r="E59" s="56">
        <f>COUNTA(F59:BC59)</f>
        <v>0</v>
      </c>
      <c r="F59" s="484"/>
      <c r="G59" s="484"/>
      <c r="H59" s="540"/>
      <c r="I59" s="540"/>
      <c r="J59" s="540"/>
      <c r="K59" s="540"/>
      <c r="L59" s="540"/>
      <c r="M59" s="540"/>
      <c r="N59" s="484"/>
      <c r="O59" s="484"/>
      <c r="P59" s="484"/>
      <c r="Q59" s="484"/>
      <c r="R59" s="540"/>
      <c r="S59" s="540"/>
      <c r="T59" s="540"/>
      <c r="U59" s="484"/>
      <c r="V59" s="484"/>
      <c r="W59" s="484"/>
      <c r="X59" s="484"/>
      <c r="Y59" s="484"/>
      <c r="Z59" s="484"/>
      <c r="AA59" s="484"/>
      <c r="AB59" s="484"/>
      <c r="AC59" s="484"/>
      <c r="AD59" s="484"/>
      <c r="AE59" s="540"/>
      <c r="AF59" s="540"/>
      <c r="AG59" s="484"/>
      <c r="AH59" s="484"/>
      <c r="AI59" s="484"/>
      <c r="AJ59" s="484"/>
      <c r="AK59" s="484"/>
      <c r="AL59" s="484"/>
      <c r="AM59" s="485"/>
      <c r="AN59" s="484"/>
      <c r="AO59" s="484"/>
      <c r="AP59" s="484"/>
      <c r="AQ59" s="484"/>
      <c r="AR59" s="484"/>
      <c r="AS59" s="484"/>
      <c r="AT59" s="484"/>
      <c r="AU59" s="484"/>
      <c r="AV59" s="484"/>
      <c r="AW59" s="484"/>
      <c r="AX59" s="484"/>
      <c r="AY59" s="484"/>
      <c r="AZ59" s="484"/>
      <c r="BA59" s="484"/>
      <c r="BB59" s="484"/>
      <c r="BC59" s="540"/>
    </row>
    <row r="60" spans="1:55" ht="15.75" hidden="1" customHeight="1" x14ac:dyDescent="0.25">
      <c r="A60" s="745"/>
      <c r="B60" s="442"/>
      <c r="C60" s="12"/>
      <c r="D60" s="61"/>
      <c r="E60" s="56">
        <f t="shared" si="2"/>
        <v>0</v>
      </c>
      <c r="F60" s="484"/>
      <c r="G60" s="484"/>
      <c r="H60" s="484"/>
      <c r="I60" s="484"/>
      <c r="J60" s="540"/>
      <c r="K60" s="540"/>
      <c r="L60" s="540"/>
      <c r="M60" s="540"/>
      <c r="N60" s="484"/>
      <c r="O60" s="484"/>
      <c r="P60" s="484"/>
      <c r="Q60" s="484"/>
      <c r="R60" s="540"/>
      <c r="S60" s="484"/>
      <c r="T60" s="484"/>
      <c r="U60" s="484"/>
      <c r="V60" s="540"/>
      <c r="W60" s="484"/>
      <c r="X60" s="484"/>
      <c r="Y60" s="484"/>
      <c r="Z60" s="484"/>
      <c r="AA60" s="484"/>
      <c r="AB60" s="540"/>
      <c r="AC60" s="484"/>
      <c r="AD60" s="484"/>
      <c r="AE60" s="540"/>
      <c r="AF60" s="540"/>
      <c r="AG60" s="484"/>
      <c r="AH60" s="484"/>
      <c r="AI60" s="484"/>
      <c r="AJ60" s="484"/>
      <c r="AK60" s="484"/>
      <c r="AL60" s="484"/>
      <c r="AM60" s="485"/>
      <c r="AN60" s="484"/>
      <c r="AO60" s="484"/>
      <c r="AP60" s="484"/>
      <c r="AQ60" s="484"/>
      <c r="AR60" s="484"/>
      <c r="AS60" s="484"/>
      <c r="AT60" s="484"/>
      <c r="AU60" s="484"/>
      <c r="AV60" s="484"/>
      <c r="AW60" s="484"/>
      <c r="AX60" s="484"/>
      <c r="AY60" s="484"/>
      <c r="AZ60" s="484"/>
      <c r="BA60" s="484"/>
      <c r="BB60" s="484"/>
      <c r="BC60" s="159"/>
    </row>
    <row r="61" spans="1:55" ht="15.75" hidden="1" customHeight="1" x14ac:dyDescent="0.25">
      <c r="A61" s="745"/>
      <c r="B61" s="442"/>
      <c r="C61" s="12"/>
      <c r="D61" s="61"/>
      <c r="E61" s="56">
        <f t="shared" si="2"/>
        <v>0</v>
      </c>
      <c r="F61" s="484"/>
      <c r="G61" s="484"/>
      <c r="H61" s="484"/>
      <c r="I61" s="484"/>
      <c r="J61" s="540"/>
      <c r="K61" s="540"/>
      <c r="L61" s="540"/>
      <c r="M61" s="540"/>
      <c r="N61" s="484"/>
      <c r="O61" s="484"/>
      <c r="P61" s="484"/>
      <c r="Q61" s="484"/>
      <c r="R61" s="540"/>
      <c r="S61" s="484"/>
      <c r="T61" s="484"/>
      <c r="U61" s="484"/>
      <c r="V61" s="540"/>
      <c r="W61" s="484"/>
      <c r="X61" s="484"/>
      <c r="Y61" s="484"/>
      <c r="Z61" s="484"/>
      <c r="AA61" s="484"/>
      <c r="AB61" s="540"/>
      <c r="AC61" s="484"/>
      <c r="AD61" s="484"/>
      <c r="AE61" s="540"/>
      <c r="AF61" s="540"/>
      <c r="AG61" s="484"/>
      <c r="AH61" s="484"/>
      <c r="AI61" s="484"/>
      <c r="AJ61" s="484"/>
      <c r="AK61" s="484"/>
      <c r="AL61" s="484"/>
      <c r="AM61" s="485"/>
      <c r="AN61" s="484"/>
      <c r="AO61" s="484"/>
      <c r="AP61" s="484"/>
      <c r="AQ61" s="484"/>
      <c r="AR61" s="484"/>
      <c r="AS61" s="484"/>
      <c r="AT61" s="484"/>
      <c r="AU61" s="484"/>
      <c r="AV61" s="484"/>
      <c r="AW61" s="484"/>
      <c r="AX61" s="484"/>
      <c r="AY61" s="484"/>
      <c r="AZ61" s="484"/>
      <c r="BA61" s="484"/>
      <c r="BB61" s="484"/>
      <c r="BC61" s="159"/>
    </row>
    <row r="62" spans="1:55" ht="15.75" hidden="1" customHeight="1" x14ac:dyDescent="0.25">
      <c r="A62" s="745"/>
      <c r="B62" s="442"/>
      <c r="C62" s="12"/>
      <c r="D62" s="61"/>
      <c r="E62" s="56">
        <f t="shared" si="2"/>
        <v>0</v>
      </c>
      <c r="F62" s="484"/>
      <c r="G62" s="484"/>
      <c r="H62" s="484"/>
      <c r="I62" s="484"/>
      <c r="J62" s="540"/>
      <c r="K62" s="540"/>
      <c r="L62" s="540"/>
      <c r="M62" s="540"/>
      <c r="N62" s="484"/>
      <c r="O62" s="484"/>
      <c r="P62" s="484"/>
      <c r="Q62" s="484"/>
      <c r="R62" s="540"/>
      <c r="S62" s="484"/>
      <c r="T62" s="484"/>
      <c r="U62" s="484"/>
      <c r="V62" s="540"/>
      <c r="W62" s="484"/>
      <c r="X62" s="484"/>
      <c r="Y62" s="484"/>
      <c r="Z62" s="484"/>
      <c r="AA62" s="484"/>
      <c r="AB62" s="540"/>
      <c r="AC62" s="484"/>
      <c r="AD62" s="484"/>
      <c r="AE62" s="540"/>
      <c r="AF62" s="540"/>
      <c r="AG62" s="484"/>
      <c r="AH62" s="484"/>
      <c r="AI62" s="484"/>
      <c r="AJ62" s="484"/>
      <c r="AK62" s="484"/>
      <c r="AL62" s="484"/>
      <c r="AM62" s="485"/>
      <c r="AN62" s="484"/>
      <c r="AO62" s="484"/>
      <c r="AP62" s="484"/>
      <c r="AQ62" s="484"/>
      <c r="AR62" s="484"/>
      <c r="AS62" s="484"/>
      <c r="AT62" s="484"/>
      <c r="AU62" s="484"/>
      <c r="AV62" s="484"/>
      <c r="AW62" s="484"/>
      <c r="AX62" s="484"/>
      <c r="AY62" s="484"/>
      <c r="AZ62" s="484"/>
      <c r="BA62" s="484"/>
      <c r="BB62" s="484"/>
      <c r="BC62" s="159"/>
    </row>
    <row r="63" spans="1:55" ht="15.75" hidden="1" customHeight="1" x14ac:dyDescent="0.25">
      <c r="A63" s="746"/>
      <c r="B63" s="442"/>
      <c r="C63" s="12"/>
      <c r="D63" s="61"/>
      <c r="E63" s="56">
        <f t="shared" si="2"/>
        <v>0</v>
      </c>
      <c r="F63" s="484"/>
      <c r="G63" s="484"/>
      <c r="H63" s="484"/>
      <c r="I63" s="484"/>
      <c r="J63" s="540"/>
      <c r="K63" s="540"/>
      <c r="L63" s="540"/>
      <c r="M63" s="540"/>
      <c r="N63" s="484"/>
      <c r="O63" s="484"/>
      <c r="P63" s="484"/>
      <c r="Q63" s="484"/>
      <c r="R63" s="484"/>
      <c r="S63" s="484"/>
      <c r="T63" s="484"/>
      <c r="U63" s="484"/>
      <c r="V63" s="484"/>
      <c r="W63" s="484"/>
      <c r="X63" s="484"/>
      <c r="Y63" s="484"/>
      <c r="Z63" s="484"/>
      <c r="AA63" s="484"/>
      <c r="AB63" s="484"/>
      <c r="AC63" s="484"/>
      <c r="AD63" s="484"/>
      <c r="AE63" s="540"/>
      <c r="AF63" s="540"/>
      <c r="AG63" s="484"/>
      <c r="AH63" s="484"/>
      <c r="AI63" s="484"/>
      <c r="AJ63" s="484"/>
      <c r="AK63" s="484"/>
      <c r="AL63" s="484"/>
      <c r="AM63" s="485"/>
      <c r="AN63" s="484"/>
      <c r="AO63" s="484"/>
      <c r="AP63" s="484"/>
      <c r="AQ63" s="484"/>
      <c r="AR63" s="484"/>
      <c r="AS63" s="484"/>
      <c r="AT63" s="484"/>
      <c r="AU63" s="484"/>
      <c r="AV63" s="484"/>
      <c r="AW63" s="484"/>
      <c r="AX63" s="484"/>
      <c r="AY63" s="484"/>
      <c r="AZ63" s="484"/>
      <c r="BA63" s="484"/>
      <c r="BB63" s="484"/>
      <c r="BC63" s="159"/>
    </row>
    <row r="64" spans="1:55" ht="15.75" customHeight="1" x14ac:dyDescent="0.25">
      <c r="A64" s="758" t="s">
        <v>848</v>
      </c>
      <c r="B64" s="435" t="s">
        <v>868</v>
      </c>
      <c r="C64" s="12"/>
      <c r="D64" s="65" t="s">
        <v>9</v>
      </c>
      <c r="E64" s="56">
        <f t="shared" si="2"/>
        <v>4</v>
      </c>
      <c r="F64" s="484"/>
      <c r="G64" s="484"/>
      <c r="H64" s="484"/>
      <c r="I64" s="484"/>
      <c r="J64" s="540"/>
      <c r="K64" s="540" t="s">
        <v>631</v>
      </c>
      <c r="L64" s="540"/>
      <c r="M64" s="540"/>
      <c r="N64" s="484" t="s">
        <v>631</v>
      </c>
      <c r="O64" s="540"/>
      <c r="P64" s="484"/>
      <c r="Q64" s="484"/>
      <c r="R64" s="484"/>
      <c r="S64" s="484"/>
      <c r="T64" s="484"/>
      <c r="U64" s="484"/>
      <c r="V64" s="540"/>
      <c r="W64" s="484" t="s">
        <v>631</v>
      </c>
      <c r="X64" s="484" t="s">
        <v>631</v>
      </c>
      <c r="Y64" s="484"/>
      <c r="Z64" s="484"/>
      <c r="AA64" s="484"/>
      <c r="AB64" s="484"/>
      <c r="AC64" s="484"/>
      <c r="AD64" s="484"/>
      <c r="AE64" s="540"/>
      <c r="AF64" s="540"/>
      <c r="AG64" s="484"/>
      <c r="AH64" s="484"/>
      <c r="AI64" s="484"/>
      <c r="AJ64" s="484"/>
      <c r="AK64" s="484"/>
      <c r="AL64" s="484"/>
      <c r="AM64" s="485"/>
      <c r="AN64" s="484"/>
      <c r="AO64" s="484"/>
      <c r="AP64" s="484"/>
      <c r="AQ64" s="484"/>
      <c r="AR64" s="484"/>
      <c r="AS64" s="484"/>
      <c r="AT64" s="484"/>
      <c r="AU64" s="484"/>
      <c r="AV64" s="484"/>
      <c r="AW64" s="484"/>
      <c r="AX64" s="484"/>
      <c r="AY64" s="484"/>
      <c r="AZ64" s="484"/>
      <c r="BA64" s="484"/>
      <c r="BB64" s="484"/>
      <c r="BC64" s="159"/>
    </row>
    <row r="65" spans="1:55" ht="15.75" customHeight="1" x14ac:dyDescent="0.25">
      <c r="A65" s="759"/>
      <c r="B65" s="532" t="s">
        <v>854</v>
      </c>
      <c r="C65" s="12"/>
      <c r="D65" s="60" t="s">
        <v>10</v>
      </c>
      <c r="E65" s="56">
        <f t="shared" si="2"/>
        <v>10</v>
      </c>
      <c r="F65" s="484"/>
      <c r="G65" s="484"/>
      <c r="H65" s="484" t="s">
        <v>631</v>
      </c>
      <c r="I65" s="484"/>
      <c r="J65" s="540"/>
      <c r="K65" s="540"/>
      <c r="L65" s="540"/>
      <c r="M65" s="540" t="s">
        <v>631</v>
      </c>
      <c r="N65" s="484"/>
      <c r="O65" s="540"/>
      <c r="P65" s="484"/>
      <c r="Q65" s="484"/>
      <c r="R65" s="484"/>
      <c r="S65" s="484"/>
      <c r="T65" s="484"/>
      <c r="U65" s="484"/>
      <c r="V65" s="540"/>
      <c r="W65" s="484"/>
      <c r="X65" s="484"/>
      <c r="Y65" s="484"/>
      <c r="Z65" s="484" t="s">
        <v>631</v>
      </c>
      <c r="AA65" s="484"/>
      <c r="AB65" s="484" t="s">
        <v>631</v>
      </c>
      <c r="AC65" s="484"/>
      <c r="AD65" s="484" t="s">
        <v>631</v>
      </c>
      <c r="AE65" s="540"/>
      <c r="AF65" s="540" t="s">
        <v>631</v>
      </c>
      <c r="AG65" s="484"/>
      <c r="AH65" s="484"/>
      <c r="AI65" s="484"/>
      <c r="AJ65" s="484"/>
      <c r="AK65" s="484"/>
      <c r="AL65" s="484"/>
      <c r="AM65" s="485" t="s">
        <v>631</v>
      </c>
      <c r="AN65" s="484"/>
      <c r="AO65" s="484" t="s">
        <v>631</v>
      </c>
      <c r="AP65" s="484"/>
      <c r="AQ65" s="484" t="s">
        <v>631</v>
      </c>
      <c r="AR65" s="484"/>
      <c r="AS65" s="484" t="s">
        <v>631</v>
      </c>
      <c r="AT65" s="484"/>
      <c r="AU65" s="484"/>
      <c r="AV65" s="484"/>
      <c r="AW65" s="484"/>
      <c r="AX65" s="484"/>
      <c r="AY65" s="484"/>
      <c r="AZ65" s="484"/>
      <c r="BA65" s="484"/>
      <c r="BB65" s="484"/>
      <c r="BC65" s="159"/>
    </row>
    <row r="66" spans="1:55" ht="15.75" customHeight="1" x14ac:dyDescent="0.25">
      <c r="A66" s="759"/>
      <c r="B66" s="516" t="s">
        <v>869</v>
      </c>
      <c r="C66" s="12"/>
      <c r="D66" s="15"/>
      <c r="E66" s="56">
        <v>0</v>
      </c>
      <c r="F66" s="484"/>
      <c r="G66" s="484"/>
      <c r="H66" s="484"/>
      <c r="I66" s="484"/>
      <c r="J66" s="540"/>
      <c r="K66" s="540"/>
      <c r="L66" s="540"/>
      <c r="M66" s="540"/>
      <c r="N66" s="484"/>
      <c r="O66" s="540"/>
      <c r="P66" s="484"/>
      <c r="Q66" s="484"/>
      <c r="R66" s="484"/>
      <c r="S66" s="484"/>
      <c r="T66" s="484"/>
      <c r="U66" s="484"/>
      <c r="V66" s="540"/>
      <c r="W66" s="484"/>
      <c r="X66" s="484"/>
      <c r="Y66" s="484"/>
      <c r="Z66" s="484"/>
      <c r="AA66" s="484"/>
      <c r="AB66" s="484"/>
      <c r="AC66" s="484"/>
      <c r="AD66" s="484"/>
      <c r="AE66" s="540"/>
      <c r="AF66" s="540"/>
      <c r="AG66" s="484"/>
      <c r="AH66" s="484"/>
      <c r="AI66" s="484"/>
      <c r="AJ66" s="484"/>
      <c r="AK66" s="484"/>
      <c r="AL66" s="484"/>
      <c r="AM66" s="485"/>
      <c r="AN66" s="484"/>
      <c r="AO66" s="484"/>
      <c r="AP66" s="484"/>
      <c r="AQ66" s="484"/>
      <c r="AR66" s="484"/>
      <c r="AS66" s="484"/>
      <c r="AT66" s="484"/>
      <c r="AU66" s="484"/>
      <c r="AV66" s="484"/>
      <c r="AW66" s="484"/>
      <c r="AX66" s="484"/>
      <c r="AY66" s="484"/>
      <c r="AZ66" s="484"/>
      <c r="BA66" s="484"/>
      <c r="BB66" s="484"/>
      <c r="BC66" s="159"/>
    </row>
    <row r="67" spans="1:55" ht="15.75" customHeight="1" x14ac:dyDescent="0.25">
      <c r="A67" s="759"/>
      <c r="B67" s="516" t="s">
        <v>870</v>
      </c>
      <c r="C67" s="12"/>
      <c r="D67" s="15"/>
      <c r="E67" s="56">
        <v>0</v>
      </c>
      <c r="F67" s="484"/>
      <c r="G67" s="484"/>
      <c r="H67" s="484"/>
      <c r="I67" s="484"/>
      <c r="J67" s="540"/>
      <c r="K67" s="540"/>
      <c r="L67" s="540"/>
      <c r="M67" s="540"/>
      <c r="N67" s="484"/>
      <c r="O67" s="540"/>
      <c r="P67" s="484"/>
      <c r="Q67" s="484"/>
      <c r="R67" s="484"/>
      <c r="S67" s="484"/>
      <c r="T67" s="484"/>
      <c r="U67" s="484"/>
      <c r="V67" s="540"/>
      <c r="W67" s="484"/>
      <c r="X67" s="484"/>
      <c r="Y67" s="484"/>
      <c r="Z67" s="484"/>
      <c r="AA67" s="484"/>
      <c r="AB67" s="484"/>
      <c r="AC67" s="484"/>
      <c r="AD67" s="484"/>
      <c r="AE67" s="540"/>
      <c r="AF67" s="540"/>
      <c r="AG67" s="484"/>
      <c r="AH67" s="484"/>
      <c r="AI67" s="484"/>
      <c r="AJ67" s="484"/>
      <c r="AK67" s="484"/>
      <c r="AL67" s="484"/>
      <c r="AM67" s="485"/>
      <c r="AN67" s="484"/>
      <c r="AO67" s="484"/>
      <c r="AP67" s="484"/>
      <c r="AQ67" s="484"/>
      <c r="AR67" s="484"/>
      <c r="AS67" s="484"/>
      <c r="AT67" s="484"/>
      <c r="AU67" s="484"/>
      <c r="AV67" s="484"/>
      <c r="AW67" s="484"/>
      <c r="AX67" s="484"/>
      <c r="AY67" s="484"/>
      <c r="AZ67" s="484"/>
      <c r="BA67" s="484"/>
      <c r="BB67" s="484"/>
      <c r="BC67" s="159"/>
    </row>
    <row r="68" spans="1:55" ht="15.75" customHeight="1" x14ac:dyDescent="0.25">
      <c r="A68" s="759"/>
      <c r="B68" s="528" t="s">
        <v>871</v>
      </c>
      <c r="C68" s="12"/>
      <c r="D68" s="61"/>
      <c r="E68" s="56">
        <f t="shared" si="2"/>
        <v>0</v>
      </c>
      <c r="F68" s="484"/>
      <c r="G68" s="484"/>
      <c r="H68" s="484"/>
      <c r="I68" s="484"/>
      <c r="J68" s="540"/>
      <c r="K68" s="540"/>
      <c r="L68" s="540"/>
      <c r="M68" s="540"/>
      <c r="N68" s="484"/>
      <c r="O68" s="540"/>
      <c r="P68" s="484"/>
      <c r="Q68" s="484"/>
      <c r="R68" s="484"/>
      <c r="S68" s="484"/>
      <c r="T68" s="484"/>
      <c r="U68" s="484"/>
      <c r="V68" s="540"/>
      <c r="W68" s="484"/>
      <c r="X68" s="484"/>
      <c r="Y68" s="484"/>
      <c r="Z68" s="484"/>
      <c r="AA68" s="484"/>
      <c r="AB68" s="484"/>
      <c r="AC68" s="484"/>
      <c r="AD68" s="484"/>
      <c r="AE68" s="540"/>
      <c r="AF68" s="540"/>
      <c r="AG68" s="484"/>
      <c r="AH68" s="484"/>
      <c r="AI68" s="484"/>
      <c r="AJ68" s="484"/>
      <c r="AK68" s="484"/>
      <c r="AL68" s="484"/>
      <c r="AM68" s="485"/>
      <c r="AN68" s="484"/>
      <c r="AO68" s="484"/>
      <c r="AP68" s="484"/>
      <c r="AQ68" s="484"/>
      <c r="AR68" s="484"/>
      <c r="AS68" s="484"/>
      <c r="AT68" s="484"/>
      <c r="AU68" s="484"/>
      <c r="AV68" s="484"/>
      <c r="AW68" s="484"/>
      <c r="AX68" s="484"/>
      <c r="AY68" s="484"/>
      <c r="AZ68" s="484"/>
      <c r="BA68" s="484"/>
      <c r="BB68" s="484"/>
      <c r="BC68" s="159"/>
    </row>
    <row r="69" spans="1:55" ht="15.75" customHeight="1" x14ac:dyDescent="0.25">
      <c r="A69" s="759"/>
      <c r="B69" s="529" t="s">
        <v>872</v>
      </c>
      <c r="C69" s="12"/>
      <c r="D69" s="60" t="s">
        <v>4</v>
      </c>
      <c r="E69" s="56">
        <f t="shared" si="2"/>
        <v>5</v>
      </c>
      <c r="F69" s="484"/>
      <c r="G69" s="484"/>
      <c r="H69" s="484"/>
      <c r="I69" s="484"/>
      <c r="J69" s="484"/>
      <c r="K69" s="484"/>
      <c r="L69" s="484"/>
      <c r="M69" s="484"/>
      <c r="N69" s="484"/>
      <c r="O69" s="484"/>
      <c r="P69" s="484"/>
      <c r="Q69" s="484"/>
      <c r="R69" s="484" t="s">
        <v>631</v>
      </c>
      <c r="S69" s="484"/>
      <c r="T69" s="484"/>
      <c r="U69" s="484"/>
      <c r="V69" s="484"/>
      <c r="W69" s="484"/>
      <c r="X69" s="484"/>
      <c r="Y69" s="484"/>
      <c r="Z69" s="484"/>
      <c r="AA69" s="484"/>
      <c r="AB69" s="484"/>
      <c r="AC69" s="484"/>
      <c r="AD69" s="484"/>
      <c r="AE69" s="484"/>
      <c r="AF69" s="484"/>
      <c r="AG69" s="484"/>
      <c r="AH69" s="484" t="s">
        <v>631</v>
      </c>
      <c r="AI69" s="484" t="s">
        <v>631</v>
      </c>
      <c r="AJ69" s="484"/>
      <c r="AK69" s="484"/>
      <c r="AL69" s="484"/>
      <c r="AM69" s="485"/>
      <c r="AN69" s="484"/>
      <c r="AO69" s="484"/>
      <c r="AP69" s="484"/>
      <c r="AQ69" s="484"/>
      <c r="AR69" s="484"/>
      <c r="AS69" s="484"/>
      <c r="AT69" s="484" t="s">
        <v>631</v>
      </c>
      <c r="AU69" s="484" t="s">
        <v>631</v>
      </c>
      <c r="AV69" s="484"/>
      <c r="AW69" s="484"/>
      <c r="AX69" s="484"/>
      <c r="AY69" s="484"/>
      <c r="AZ69" s="484"/>
      <c r="BA69" s="484"/>
      <c r="BB69" s="484"/>
      <c r="BC69" s="484"/>
    </row>
    <row r="70" spans="1:55" ht="15.75" customHeight="1" x14ac:dyDescent="0.25">
      <c r="A70" s="759"/>
      <c r="B70" s="533"/>
      <c r="C70" s="12"/>
      <c r="E70" s="56">
        <f t="shared" si="2"/>
        <v>0</v>
      </c>
      <c r="F70" s="484"/>
      <c r="G70" s="484"/>
      <c r="H70" s="484"/>
      <c r="I70" s="484"/>
      <c r="J70" s="540"/>
      <c r="K70" s="540"/>
      <c r="L70" s="540"/>
      <c r="M70" s="540"/>
      <c r="N70" s="484"/>
      <c r="O70" s="540"/>
      <c r="P70" s="484"/>
      <c r="Q70" s="484"/>
      <c r="R70" s="484"/>
      <c r="S70" s="484"/>
      <c r="T70" s="484"/>
      <c r="U70" s="484"/>
      <c r="V70" s="540"/>
      <c r="W70" s="484"/>
      <c r="X70" s="484"/>
      <c r="Y70" s="484"/>
      <c r="Z70" s="484"/>
      <c r="AA70" s="484"/>
      <c r="AB70" s="484"/>
      <c r="AC70" s="484"/>
      <c r="AD70" s="484"/>
      <c r="AE70" s="540"/>
      <c r="AF70" s="540"/>
      <c r="AG70" s="484"/>
      <c r="AH70" s="484"/>
      <c r="AI70" s="484"/>
      <c r="AJ70" s="484"/>
      <c r="AK70" s="484"/>
      <c r="AL70" s="484"/>
      <c r="AM70" s="485"/>
      <c r="AN70" s="484"/>
      <c r="AO70" s="484"/>
      <c r="AP70" s="484"/>
      <c r="AQ70" s="484"/>
      <c r="AR70" s="484"/>
      <c r="AS70" s="484"/>
      <c r="AT70" s="484"/>
      <c r="AU70" s="484"/>
      <c r="AV70" s="484"/>
      <c r="AW70" s="484"/>
      <c r="AX70" s="484"/>
      <c r="AY70" s="484"/>
      <c r="AZ70" s="484"/>
      <c r="BA70" s="484"/>
      <c r="BB70" s="484"/>
      <c r="BC70" s="159"/>
    </row>
    <row r="71" spans="1:55" ht="15.75" customHeight="1" x14ac:dyDescent="0.25">
      <c r="A71" s="760"/>
      <c r="B71" s="530"/>
      <c r="C71" s="12"/>
      <c r="D71" s="15"/>
      <c r="E71" s="56">
        <f>COUNTA(F71:BC71)</f>
        <v>0</v>
      </c>
      <c r="F71" s="484"/>
      <c r="G71" s="484"/>
      <c r="H71" s="540"/>
      <c r="I71" s="540"/>
      <c r="J71" s="540"/>
      <c r="K71" s="540"/>
      <c r="L71" s="540"/>
      <c r="M71" s="540"/>
      <c r="N71" s="484"/>
      <c r="O71" s="484"/>
      <c r="P71" s="484"/>
      <c r="Q71" s="484"/>
      <c r="R71" s="540"/>
      <c r="S71" s="540"/>
      <c r="T71" s="540"/>
      <c r="U71" s="484"/>
      <c r="V71" s="484"/>
      <c r="W71" s="484"/>
      <c r="X71" s="484"/>
      <c r="Y71" s="484"/>
      <c r="Z71" s="484"/>
      <c r="AA71" s="484"/>
      <c r="AB71" s="484"/>
      <c r="AC71" s="484"/>
      <c r="AD71" s="484"/>
      <c r="AE71" s="540"/>
      <c r="AF71" s="540"/>
      <c r="AG71" s="484"/>
      <c r="AH71" s="484"/>
      <c r="AI71" s="484"/>
      <c r="AJ71" s="484"/>
      <c r="AK71" s="484"/>
      <c r="AL71" s="484"/>
      <c r="AM71" s="485"/>
      <c r="AN71" s="484"/>
      <c r="AO71" s="484"/>
      <c r="AP71" s="484"/>
      <c r="AQ71" s="484"/>
      <c r="AR71" s="484"/>
      <c r="AS71" s="484"/>
      <c r="AT71" s="484"/>
      <c r="AU71" s="484"/>
      <c r="AV71" s="484"/>
      <c r="AW71" s="484"/>
      <c r="AX71" s="484"/>
      <c r="AY71" s="484"/>
      <c r="AZ71" s="484"/>
      <c r="BA71" s="484"/>
      <c r="BB71" s="484"/>
      <c r="BC71" s="540"/>
    </row>
    <row r="72" spans="1:55" ht="15.75" hidden="1" customHeight="1" x14ac:dyDescent="0.25">
      <c r="A72" s="523"/>
      <c r="B72" s="66"/>
      <c r="C72" s="57"/>
      <c r="D72" s="61"/>
      <c r="E72" s="56">
        <f t="shared" ref="E72:E134" si="3">COUNTA(F72:BC72)</f>
        <v>0</v>
      </c>
      <c r="F72" s="484"/>
      <c r="G72" s="484"/>
      <c r="H72" s="484"/>
      <c r="I72" s="484"/>
      <c r="J72" s="540"/>
      <c r="K72" s="540"/>
      <c r="L72" s="540"/>
      <c r="M72" s="540"/>
      <c r="N72" s="484"/>
      <c r="O72" s="540"/>
      <c r="P72" s="484"/>
      <c r="Q72" s="484"/>
      <c r="R72" s="484"/>
      <c r="S72" s="484"/>
      <c r="T72" s="484"/>
      <c r="U72" s="484"/>
      <c r="V72" s="540"/>
      <c r="W72" s="484"/>
      <c r="X72" s="484"/>
      <c r="Y72" s="484"/>
      <c r="Z72" s="484"/>
      <c r="AA72" s="484"/>
      <c r="AB72" s="484"/>
      <c r="AC72" s="484"/>
      <c r="AD72" s="484"/>
      <c r="AE72" s="540"/>
      <c r="AF72" s="540"/>
      <c r="AG72" s="484"/>
      <c r="AH72" s="484"/>
      <c r="AI72" s="484"/>
      <c r="AJ72" s="484"/>
      <c r="AK72" s="484"/>
      <c r="AL72" s="484"/>
      <c r="AM72" s="485"/>
      <c r="AN72" s="484"/>
      <c r="AO72" s="484"/>
      <c r="AP72" s="484"/>
      <c r="AQ72" s="484"/>
      <c r="AR72" s="484"/>
      <c r="AS72" s="484"/>
      <c r="AT72" s="484"/>
      <c r="AU72" s="484"/>
      <c r="AV72" s="484"/>
      <c r="AW72" s="484"/>
      <c r="AX72" s="484"/>
      <c r="AY72" s="484"/>
      <c r="AZ72" s="484"/>
      <c r="BA72" s="484"/>
      <c r="BB72" s="484"/>
      <c r="BC72" s="159"/>
    </row>
    <row r="73" spans="1:55" ht="15.75" hidden="1" customHeight="1" x14ac:dyDescent="0.25">
      <c r="A73" s="523"/>
      <c r="B73" s="67"/>
      <c r="C73" s="59"/>
      <c r="D73" s="61"/>
      <c r="E73" s="56">
        <f t="shared" si="3"/>
        <v>0</v>
      </c>
      <c r="F73" s="484"/>
      <c r="G73" s="484"/>
      <c r="H73" s="484"/>
      <c r="I73" s="484"/>
      <c r="J73" s="540"/>
      <c r="K73" s="540"/>
      <c r="L73" s="540"/>
      <c r="M73" s="540"/>
      <c r="N73" s="484"/>
      <c r="O73" s="540"/>
      <c r="P73" s="484"/>
      <c r="Q73" s="484"/>
      <c r="R73" s="484"/>
      <c r="S73" s="484"/>
      <c r="T73" s="484"/>
      <c r="U73" s="484"/>
      <c r="V73" s="540"/>
      <c r="W73" s="484"/>
      <c r="X73" s="484"/>
      <c r="Y73" s="484"/>
      <c r="Z73" s="484"/>
      <c r="AA73" s="484"/>
      <c r="AB73" s="484"/>
      <c r="AC73" s="484"/>
      <c r="AD73" s="484"/>
      <c r="AE73" s="540"/>
      <c r="AF73" s="540"/>
      <c r="AG73" s="484"/>
      <c r="AH73" s="484"/>
      <c r="AI73" s="484"/>
      <c r="AJ73" s="484"/>
      <c r="AK73" s="484"/>
      <c r="AL73" s="484"/>
      <c r="AM73" s="485"/>
      <c r="AN73" s="484"/>
      <c r="AO73" s="484"/>
      <c r="AP73" s="484"/>
      <c r="AQ73" s="484"/>
      <c r="AR73" s="484"/>
      <c r="AS73" s="484"/>
      <c r="AT73" s="484"/>
      <c r="AU73" s="484"/>
      <c r="AV73" s="484"/>
      <c r="AW73" s="484"/>
      <c r="AX73" s="484"/>
      <c r="AY73" s="484"/>
      <c r="AZ73" s="484"/>
      <c r="BA73" s="484"/>
      <c r="BB73" s="484"/>
      <c r="BC73" s="159"/>
    </row>
    <row r="74" spans="1:55" ht="15.75" hidden="1" customHeight="1" x14ac:dyDescent="0.25">
      <c r="A74" s="523"/>
      <c r="B74" s="66"/>
      <c r="C74" s="57"/>
      <c r="D74" s="61"/>
      <c r="E74" s="56">
        <f t="shared" si="3"/>
        <v>0</v>
      </c>
      <c r="F74" s="484"/>
      <c r="G74" s="484"/>
      <c r="H74" s="484"/>
      <c r="I74" s="484"/>
      <c r="J74" s="540"/>
      <c r="K74" s="540"/>
      <c r="L74" s="540"/>
      <c r="M74" s="540"/>
      <c r="N74" s="484"/>
      <c r="O74" s="540"/>
      <c r="P74" s="484"/>
      <c r="Q74" s="484"/>
      <c r="R74" s="484"/>
      <c r="S74" s="484"/>
      <c r="T74" s="484"/>
      <c r="U74" s="484"/>
      <c r="V74" s="540"/>
      <c r="W74" s="484"/>
      <c r="X74" s="484"/>
      <c r="Y74" s="484"/>
      <c r="Z74" s="484"/>
      <c r="AA74" s="484"/>
      <c r="AB74" s="484"/>
      <c r="AC74" s="484"/>
      <c r="AD74" s="484"/>
      <c r="AE74" s="540"/>
      <c r="AF74" s="540"/>
      <c r="AG74" s="484"/>
      <c r="AH74" s="484"/>
      <c r="AI74" s="484"/>
      <c r="AJ74" s="484"/>
      <c r="AK74" s="484"/>
      <c r="AL74" s="484"/>
      <c r="AM74" s="485"/>
      <c r="AN74" s="484"/>
      <c r="AO74" s="484"/>
      <c r="AP74" s="484"/>
      <c r="AQ74" s="484"/>
      <c r="AR74" s="484"/>
      <c r="AS74" s="484"/>
      <c r="AT74" s="484"/>
      <c r="AU74" s="484"/>
      <c r="AV74" s="484"/>
      <c r="AW74" s="484"/>
      <c r="AX74" s="484"/>
      <c r="AY74" s="484"/>
      <c r="AZ74" s="484"/>
      <c r="BA74" s="484"/>
      <c r="BB74" s="484"/>
      <c r="BC74" s="159"/>
    </row>
    <row r="75" spans="1:55" ht="15.75" hidden="1" customHeight="1" x14ac:dyDescent="0.25">
      <c r="A75" s="523"/>
      <c r="B75" s="63"/>
      <c r="C75" s="59"/>
      <c r="D75" s="61"/>
      <c r="E75" s="56">
        <f t="shared" si="3"/>
        <v>0</v>
      </c>
      <c r="F75" s="484"/>
      <c r="G75" s="484"/>
      <c r="H75" s="484"/>
      <c r="I75" s="484"/>
      <c r="J75" s="540"/>
      <c r="K75" s="540"/>
      <c r="L75" s="540"/>
      <c r="M75" s="540"/>
      <c r="N75" s="484"/>
      <c r="O75" s="540"/>
      <c r="P75" s="484"/>
      <c r="Q75" s="484"/>
      <c r="R75" s="484"/>
      <c r="S75" s="484"/>
      <c r="T75" s="484"/>
      <c r="U75" s="484"/>
      <c r="V75" s="540"/>
      <c r="W75" s="484"/>
      <c r="X75" s="484"/>
      <c r="Y75" s="484"/>
      <c r="Z75" s="484"/>
      <c r="AA75" s="484"/>
      <c r="AB75" s="484"/>
      <c r="AC75" s="484"/>
      <c r="AD75" s="484"/>
      <c r="AE75" s="540"/>
      <c r="AF75" s="540"/>
      <c r="AG75" s="484"/>
      <c r="AH75" s="484"/>
      <c r="AI75" s="484"/>
      <c r="AJ75" s="484"/>
      <c r="AK75" s="484"/>
      <c r="AL75" s="484"/>
      <c r="AM75" s="485"/>
      <c r="AN75" s="484"/>
      <c r="AO75" s="484"/>
      <c r="AP75" s="484"/>
      <c r="AQ75" s="484"/>
      <c r="AR75" s="484"/>
      <c r="AS75" s="484"/>
      <c r="AT75" s="484"/>
      <c r="AU75" s="484"/>
      <c r="AV75" s="484"/>
      <c r="AW75" s="484"/>
      <c r="AX75" s="484"/>
      <c r="AY75" s="484"/>
      <c r="AZ75" s="484"/>
      <c r="BA75" s="484"/>
      <c r="BB75" s="484"/>
      <c r="BC75" s="159"/>
    </row>
    <row r="76" spans="1:55" ht="16.5" customHeight="1" x14ac:dyDescent="0.25">
      <c r="A76" s="761" t="s">
        <v>1208</v>
      </c>
      <c r="B76" s="534" t="s">
        <v>876</v>
      </c>
      <c r="C76" s="59"/>
      <c r="D76" s="60" t="s">
        <v>15</v>
      </c>
      <c r="E76" s="56">
        <f t="shared" si="3"/>
        <v>10</v>
      </c>
      <c r="F76" s="484"/>
      <c r="G76" s="484"/>
      <c r="H76" s="484"/>
      <c r="I76" s="484"/>
      <c r="J76" s="540"/>
      <c r="K76" s="540"/>
      <c r="L76" s="540"/>
      <c r="M76" s="540"/>
      <c r="N76" s="484"/>
      <c r="O76" s="540"/>
      <c r="P76" s="484"/>
      <c r="Q76" s="484"/>
      <c r="R76" s="484"/>
      <c r="S76" s="484" t="s">
        <v>631</v>
      </c>
      <c r="T76" s="484"/>
      <c r="U76" s="484"/>
      <c r="V76" s="540" t="s">
        <v>631</v>
      </c>
      <c r="W76" s="484"/>
      <c r="X76" s="484"/>
      <c r="Y76" s="484"/>
      <c r="Z76" s="484" t="s">
        <v>631</v>
      </c>
      <c r="AA76" s="484"/>
      <c r="AB76" s="484"/>
      <c r="AC76" s="484" t="s">
        <v>631</v>
      </c>
      <c r="AD76" s="484"/>
      <c r="AE76" s="540" t="s">
        <v>631</v>
      </c>
      <c r="AF76" s="540"/>
      <c r="AG76" s="484" t="s">
        <v>631</v>
      </c>
      <c r="AH76" s="484"/>
      <c r="AI76" s="484"/>
      <c r="AJ76" s="484"/>
      <c r="AK76" s="484"/>
      <c r="AL76" s="484"/>
      <c r="AM76" s="485"/>
      <c r="AN76" s="484" t="s">
        <v>631</v>
      </c>
      <c r="AO76" s="484" t="s">
        <v>631</v>
      </c>
      <c r="AP76" s="484"/>
      <c r="AQ76" s="484" t="s">
        <v>631</v>
      </c>
      <c r="AR76" s="484"/>
      <c r="AS76" s="484" t="s">
        <v>631</v>
      </c>
      <c r="AT76" s="484"/>
      <c r="AU76" s="484"/>
      <c r="AV76" s="484"/>
      <c r="AW76" s="484"/>
      <c r="AX76" s="484"/>
      <c r="AY76" s="484"/>
      <c r="AZ76" s="484"/>
      <c r="BA76" s="484"/>
      <c r="BB76" s="484"/>
      <c r="BC76" s="159"/>
    </row>
    <row r="77" spans="1:55" ht="15" customHeight="1" x14ac:dyDescent="0.25">
      <c r="A77" s="762"/>
      <c r="B77" s="524" t="s">
        <v>1054</v>
      </c>
      <c r="C77" s="59"/>
      <c r="D77" s="60" t="s">
        <v>6</v>
      </c>
      <c r="E77" s="56">
        <f t="shared" si="3"/>
        <v>4</v>
      </c>
      <c r="F77" s="484"/>
      <c r="G77" s="484"/>
      <c r="H77" s="484"/>
      <c r="I77" s="484"/>
      <c r="J77" s="540" t="s">
        <v>631</v>
      </c>
      <c r="K77" s="540"/>
      <c r="L77" s="540"/>
      <c r="M77" s="540"/>
      <c r="N77" s="484" t="s">
        <v>631</v>
      </c>
      <c r="O77" s="540" t="s">
        <v>631</v>
      </c>
      <c r="P77" s="484"/>
      <c r="Q77" s="484"/>
      <c r="R77" s="540"/>
      <c r="S77" s="484"/>
      <c r="T77" s="484"/>
      <c r="U77" s="484" t="s">
        <v>631</v>
      </c>
      <c r="V77" s="540"/>
      <c r="W77" s="484"/>
      <c r="X77" s="484"/>
      <c r="Y77" s="484"/>
      <c r="Z77" s="484"/>
      <c r="AA77" s="484"/>
      <c r="AB77" s="540"/>
      <c r="AC77" s="484"/>
      <c r="AD77" s="484"/>
      <c r="AE77" s="540"/>
      <c r="AF77" s="540"/>
      <c r="AG77" s="484"/>
      <c r="AH77" s="484"/>
      <c r="AI77" s="484"/>
      <c r="AJ77" s="484"/>
      <c r="AK77" s="484"/>
      <c r="AL77" s="484"/>
      <c r="AM77" s="485"/>
      <c r="AN77" s="484"/>
      <c r="AO77" s="484"/>
      <c r="AP77" s="484"/>
      <c r="AQ77" s="484"/>
      <c r="AR77" s="484"/>
      <c r="AS77" s="484"/>
      <c r="AT77" s="484"/>
      <c r="AU77" s="484"/>
      <c r="AV77" s="484"/>
      <c r="AW77" s="484"/>
      <c r="AX77" s="484"/>
      <c r="AY77" s="484"/>
      <c r="AZ77" s="484"/>
      <c r="BA77" s="484"/>
      <c r="BB77" s="484"/>
      <c r="BC77" s="159"/>
    </row>
    <row r="78" spans="1:55" ht="15.75" customHeight="1" x14ac:dyDescent="0.25">
      <c r="A78" s="762"/>
      <c r="B78" s="526"/>
      <c r="C78" s="12"/>
      <c r="D78" s="15"/>
      <c r="E78" s="56">
        <f t="shared" si="3"/>
        <v>0</v>
      </c>
      <c r="F78" s="484"/>
      <c r="G78" s="540"/>
      <c r="H78" s="540"/>
      <c r="I78" s="540"/>
      <c r="J78" s="540"/>
      <c r="K78" s="540"/>
      <c r="L78" s="540"/>
      <c r="M78" s="540"/>
      <c r="N78" s="484"/>
      <c r="O78" s="540"/>
      <c r="P78" s="484"/>
      <c r="Q78" s="484"/>
      <c r="R78" s="540"/>
      <c r="S78" s="484"/>
      <c r="T78" s="484"/>
      <c r="U78" s="484"/>
      <c r="V78" s="540"/>
      <c r="W78" s="484"/>
      <c r="X78" s="484"/>
      <c r="Y78" s="484"/>
      <c r="Z78" s="484"/>
      <c r="AA78" s="484"/>
      <c r="AB78" s="484"/>
      <c r="AC78" s="484"/>
      <c r="AD78" s="484"/>
      <c r="AE78" s="540"/>
      <c r="AF78" s="540"/>
      <c r="AG78" s="484"/>
      <c r="AH78" s="484"/>
      <c r="AI78" s="484"/>
      <c r="AJ78" s="484"/>
      <c r="AK78" s="484"/>
      <c r="AL78" s="484"/>
      <c r="AM78" s="485"/>
      <c r="AN78" s="484"/>
      <c r="AO78" s="484"/>
      <c r="AP78" s="484"/>
      <c r="AQ78" s="484"/>
      <c r="AR78" s="484"/>
      <c r="AS78" s="484"/>
      <c r="AT78" s="484"/>
      <c r="AU78" s="484"/>
      <c r="AV78" s="484"/>
      <c r="AW78" s="484"/>
      <c r="AX78" s="484"/>
      <c r="AY78" s="484"/>
      <c r="AZ78" s="484"/>
      <c r="BA78" s="484"/>
      <c r="BB78" s="484"/>
      <c r="BC78" s="159"/>
    </row>
    <row r="79" spans="1:55" ht="15.75" customHeight="1" x14ac:dyDescent="0.25">
      <c r="A79" s="762"/>
      <c r="B79" s="526"/>
      <c r="C79" s="12"/>
      <c r="E79" s="56">
        <f t="shared" si="3"/>
        <v>0</v>
      </c>
      <c r="F79" s="484"/>
      <c r="G79" s="484"/>
      <c r="H79" s="484"/>
      <c r="I79" s="484"/>
      <c r="J79" s="540"/>
      <c r="K79" s="540"/>
      <c r="L79" s="540"/>
      <c r="M79" s="540"/>
      <c r="N79" s="484"/>
      <c r="O79" s="540"/>
      <c r="P79" s="484"/>
      <c r="Q79" s="484"/>
      <c r="R79" s="540"/>
      <c r="S79" s="484"/>
      <c r="T79" s="484"/>
      <c r="U79" s="484"/>
      <c r="V79" s="540"/>
      <c r="W79" s="484"/>
      <c r="X79" s="484"/>
      <c r="Y79" s="484"/>
      <c r="Z79" s="484"/>
      <c r="AA79" s="484"/>
      <c r="AB79" s="540"/>
      <c r="AC79" s="484"/>
      <c r="AD79" s="484"/>
      <c r="AE79" s="540"/>
      <c r="AF79" s="540"/>
      <c r="AG79" s="484"/>
      <c r="AH79" s="484"/>
      <c r="AI79" s="484"/>
      <c r="AJ79" s="484"/>
      <c r="AK79" s="484"/>
      <c r="AL79" s="484"/>
      <c r="AM79" s="485"/>
      <c r="AN79" s="484"/>
      <c r="AO79" s="484"/>
      <c r="AP79" s="484"/>
      <c r="AQ79" s="484"/>
      <c r="AR79" s="484"/>
      <c r="AS79" s="484"/>
      <c r="AT79" s="484"/>
      <c r="AU79" s="484"/>
      <c r="AV79" s="484"/>
      <c r="AW79" s="484"/>
      <c r="AX79" s="484"/>
      <c r="AY79" s="484"/>
      <c r="AZ79" s="484"/>
      <c r="BA79" s="484"/>
      <c r="BB79" s="484"/>
      <c r="BC79" s="540"/>
    </row>
    <row r="80" spans="1:55" ht="15.75" customHeight="1" x14ac:dyDescent="0.25">
      <c r="A80" s="762"/>
      <c r="B80" s="525"/>
      <c r="C80" s="12"/>
      <c r="D80" s="42"/>
      <c r="E80" s="56">
        <f t="shared" si="3"/>
        <v>0</v>
      </c>
      <c r="F80" s="484"/>
      <c r="G80" s="540"/>
      <c r="H80" s="540"/>
      <c r="I80" s="540"/>
      <c r="J80" s="540"/>
      <c r="K80" s="540"/>
      <c r="L80" s="540"/>
      <c r="M80" s="540"/>
      <c r="N80" s="484"/>
      <c r="O80" s="540"/>
      <c r="P80" s="484"/>
      <c r="Q80" s="484"/>
      <c r="R80" s="540"/>
      <c r="S80" s="484"/>
      <c r="T80" s="484"/>
      <c r="U80" s="484"/>
      <c r="V80" s="540"/>
      <c r="W80" s="484"/>
      <c r="X80" s="484"/>
      <c r="Y80" s="484"/>
      <c r="Z80" s="484"/>
      <c r="AA80" s="484"/>
      <c r="AB80" s="484"/>
      <c r="AC80" s="484"/>
      <c r="AD80" s="484"/>
      <c r="AE80" s="540"/>
      <c r="AF80" s="540"/>
      <c r="AG80" s="484"/>
      <c r="AH80" s="484"/>
      <c r="AI80" s="484"/>
      <c r="AJ80" s="484"/>
      <c r="AK80" s="484"/>
      <c r="AL80" s="484"/>
      <c r="AM80" s="485"/>
      <c r="AN80" s="484"/>
      <c r="AO80" s="484"/>
      <c r="AP80" s="484"/>
      <c r="AQ80" s="484"/>
      <c r="AR80" s="484"/>
      <c r="AS80" s="484"/>
      <c r="AT80" s="484"/>
      <c r="AU80" s="484"/>
      <c r="AV80" s="484"/>
      <c r="AW80" s="484"/>
      <c r="AX80" s="484"/>
      <c r="AY80" s="484"/>
      <c r="AZ80" s="484"/>
      <c r="BA80" s="484"/>
      <c r="BB80" s="484"/>
      <c r="BC80" s="159"/>
    </row>
    <row r="81" spans="1:55" ht="15.75" customHeight="1" x14ac:dyDescent="0.25">
      <c r="A81" s="762"/>
      <c r="B81" s="82"/>
      <c r="C81" s="55"/>
      <c r="D81" s="42"/>
      <c r="E81" s="56">
        <f t="shared" si="3"/>
        <v>0</v>
      </c>
      <c r="F81" s="484"/>
      <c r="G81" s="540"/>
      <c r="H81" s="540"/>
      <c r="I81" s="540"/>
      <c r="J81" s="540"/>
      <c r="K81" s="540"/>
      <c r="L81" s="540"/>
      <c r="M81" s="540"/>
      <c r="N81" s="484"/>
      <c r="O81" s="540"/>
      <c r="P81" s="484"/>
      <c r="Q81" s="484"/>
      <c r="R81" s="540"/>
      <c r="S81" s="484"/>
      <c r="T81" s="484"/>
      <c r="U81" s="484"/>
      <c r="V81" s="540"/>
      <c r="W81" s="484"/>
      <c r="X81" s="484"/>
      <c r="Y81" s="484"/>
      <c r="Z81" s="484"/>
      <c r="AA81" s="484"/>
      <c r="AB81" s="484"/>
      <c r="AC81" s="484"/>
      <c r="AD81" s="484"/>
      <c r="AE81" s="540"/>
      <c r="AF81" s="540"/>
      <c r="AG81" s="484"/>
      <c r="AH81" s="484"/>
      <c r="AI81" s="484"/>
      <c r="AJ81" s="484"/>
      <c r="AK81" s="484"/>
      <c r="AL81" s="484"/>
      <c r="AM81" s="485"/>
      <c r="AN81" s="484"/>
      <c r="AO81" s="484"/>
      <c r="AP81" s="484"/>
      <c r="AQ81" s="484"/>
      <c r="AR81" s="484"/>
      <c r="AS81" s="484"/>
      <c r="AT81" s="484"/>
      <c r="AU81" s="484"/>
      <c r="AV81" s="484"/>
      <c r="AW81" s="484"/>
      <c r="AX81" s="484"/>
      <c r="AY81" s="484"/>
      <c r="AZ81" s="484"/>
      <c r="BA81" s="484"/>
      <c r="BB81" s="484"/>
      <c r="BC81" s="159"/>
    </row>
    <row r="82" spans="1:55" ht="15.75" customHeight="1" x14ac:dyDescent="0.25">
      <c r="A82" s="762"/>
      <c r="B82" s="82"/>
      <c r="C82" s="59"/>
      <c r="D82" s="55"/>
      <c r="E82" s="56">
        <f t="shared" si="3"/>
        <v>0</v>
      </c>
      <c r="F82" s="484"/>
      <c r="G82" s="540"/>
      <c r="H82" s="540"/>
      <c r="I82" s="540"/>
      <c r="J82" s="540"/>
      <c r="K82" s="540"/>
      <c r="L82" s="540"/>
      <c r="M82" s="540"/>
      <c r="N82" s="484"/>
      <c r="O82" s="540"/>
      <c r="P82" s="484"/>
      <c r="Q82" s="484"/>
      <c r="R82" s="540"/>
      <c r="S82" s="484"/>
      <c r="T82" s="484"/>
      <c r="U82" s="484"/>
      <c r="V82" s="540"/>
      <c r="W82" s="484"/>
      <c r="X82" s="484"/>
      <c r="Y82" s="484"/>
      <c r="Z82" s="484"/>
      <c r="AA82" s="484"/>
      <c r="AB82" s="484"/>
      <c r="AC82" s="484"/>
      <c r="AD82" s="484"/>
      <c r="AE82" s="540"/>
      <c r="AF82" s="540"/>
      <c r="AG82" s="484"/>
      <c r="AH82" s="484"/>
      <c r="AI82" s="484"/>
      <c r="AJ82" s="484"/>
      <c r="AK82" s="484"/>
      <c r="AL82" s="484"/>
      <c r="AM82" s="485"/>
      <c r="AN82" s="484"/>
      <c r="AO82" s="484"/>
      <c r="AP82" s="484"/>
      <c r="AQ82" s="484"/>
      <c r="AR82" s="484"/>
      <c r="AS82" s="484"/>
      <c r="AT82" s="484"/>
      <c r="AU82" s="484"/>
      <c r="AV82" s="484"/>
      <c r="AW82" s="484"/>
      <c r="AX82" s="484"/>
      <c r="AY82" s="484"/>
      <c r="AZ82" s="484"/>
      <c r="BA82" s="484"/>
      <c r="BB82" s="484"/>
      <c r="BC82" s="159"/>
    </row>
    <row r="83" spans="1:55" ht="15.75" customHeight="1" x14ac:dyDescent="0.25">
      <c r="A83" s="762"/>
      <c r="B83" s="82"/>
      <c r="C83" s="59"/>
      <c r="D83" s="61"/>
      <c r="E83" s="56">
        <f t="shared" si="3"/>
        <v>0</v>
      </c>
      <c r="F83" s="484"/>
      <c r="G83" s="540"/>
      <c r="H83" s="540"/>
      <c r="I83" s="540"/>
      <c r="J83" s="540"/>
      <c r="K83" s="540"/>
      <c r="L83" s="540"/>
      <c r="M83" s="540"/>
      <c r="N83" s="484"/>
      <c r="O83" s="540"/>
      <c r="P83" s="484"/>
      <c r="Q83" s="484"/>
      <c r="R83" s="540"/>
      <c r="S83" s="484"/>
      <c r="T83" s="484"/>
      <c r="U83" s="484"/>
      <c r="V83" s="540"/>
      <c r="W83" s="484"/>
      <c r="X83" s="484"/>
      <c r="Y83" s="484"/>
      <c r="Z83" s="484"/>
      <c r="AA83" s="484"/>
      <c r="AB83" s="484"/>
      <c r="AC83" s="484"/>
      <c r="AD83" s="484"/>
      <c r="AE83" s="540"/>
      <c r="AF83" s="540"/>
      <c r="AG83" s="484"/>
      <c r="AH83" s="484"/>
      <c r="AI83" s="484"/>
      <c r="AJ83" s="484"/>
      <c r="AK83" s="484"/>
      <c r="AL83" s="484"/>
      <c r="AM83" s="485"/>
      <c r="AN83" s="484"/>
      <c r="AO83" s="484"/>
      <c r="AP83" s="484"/>
      <c r="AQ83" s="484"/>
      <c r="AR83" s="484"/>
      <c r="AS83" s="484"/>
      <c r="AT83" s="484"/>
      <c r="AU83" s="484"/>
      <c r="AV83" s="484"/>
      <c r="AW83" s="484"/>
      <c r="AX83" s="484"/>
      <c r="AY83" s="484"/>
      <c r="AZ83" s="484"/>
      <c r="BA83" s="484"/>
      <c r="BB83" s="484"/>
      <c r="BC83" s="159"/>
    </row>
    <row r="84" spans="1:55" ht="15.75" hidden="1" customHeight="1" x14ac:dyDescent="0.25">
      <c r="A84" s="527"/>
      <c r="B84" s="82"/>
      <c r="C84" s="57"/>
      <c r="D84" s="61"/>
      <c r="E84" s="56">
        <f t="shared" si="3"/>
        <v>0</v>
      </c>
      <c r="F84" s="484"/>
      <c r="G84" s="540"/>
      <c r="H84" s="540"/>
      <c r="I84" s="540"/>
      <c r="J84" s="540"/>
      <c r="K84" s="540"/>
      <c r="L84" s="540"/>
      <c r="M84" s="540"/>
      <c r="N84" s="484"/>
      <c r="O84" s="540"/>
      <c r="P84" s="484"/>
      <c r="Q84" s="484"/>
      <c r="R84" s="540"/>
      <c r="S84" s="484"/>
      <c r="T84" s="484"/>
      <c r="U84" s="484"/>
      <c r="V84" s="540"/>
      <c r="W84" s="484"/>
      <c r="X84" s="484"/>
      <c r="Y84" s="484"/>
      <c r="Z84" s="484"/>
      <c r="AA84" s="484"/>
      <c r="AB84" s="484"/>
      <c r="AC84" s="484"/>
      <c r="AD84" s="484"/>
      <c r="AE84" s="540"/>
      <c r="AF84" s="540"/>
      <c r="AG84" s="484"/>
      <c r="AH84" s="484"/>
      <c r="AI84" s="484"/>
      <c r="AJ84" s="484"/>
      <c r="AK84" s="484"/>
      <c r="AL84" s="484"/>
      <c r="AM84" s="485"/>
      <c r="AN84" s="484"/>
      <c r="AO84" s="484"/>
      <c r="AP84" s="484"/>
      <c r="AQ84" s="484"/>
      <c r="AR84" s="484"/>
      <c r="AS84" s="484"/>
      <c r="AT84" s="484"/>
      <c r="AU84" s="484"/>
      <c r="AV84" s="484"/>
      <c r="AW84" s="484"/>
      <c r="AX84" s="484"/>
      <c r="AY84" s="484"/>
      <c r="AZ84" s="484"/>
      <c r="BA84" s="484"/>
      <c r="BB84" s="484"/>
      <c r="BC84" s="159"/>
    </row>
    <row r="85" spans="1:55" ht="15" hidden="1" customHeight="1" x14ac:dyDescent="0.25">
      <c r="A85" s="527"/>
      <c r="B85" s="82"/>
      <c r="C85" s="59"/>
      <c r="D85" s="61"/>
      <c r="E85" s="56">
        <f t="shared" si="3"/>
        <v>0</v>
      </c>
      <c r="F85" s="484"/>
      <c r="G85" s="540"/>
      <c r="H85" s="540"/>
      <c r="I85" s="540"/>
      <c r="J85" s="540"/>
      <c r="K85" s="540"/>
      <c r="L85" s="540"/>
      <c r="M85" s="540"/>
      <c r="N85" s="484"/>
      <c r="O85" s="540"/>
      <c r="P85" s="484"/>
      <c r="Q85" s="484"/>
      <c r="R85" s="540"/>
      <c r="S85" s="484"/>
      <c r="T85" s="484"/>
      <c r="U85" s="484"/>
      <c r="V85" s="540"/>
      <c r="W85" s="484"/>
      <c r="X85" s="484"/>
      <c r="Y85" s="484"/>
      <c r="Z85" s="484"/>
      <c r="AA85" s="484"/>
      <c r="AB85" s="484"/>
      <c r="AC85" s="484"/>
      <c r="AD85" s="484"/>
      <c r="AE85" s="540"/>
      <c r="AF85" s="540"/>
      <c r="AG85" s="484"/>
      <c r="AH85" s="484"/>
      <c r="AI85" s="484"/>
      <c r="AJ85" s="484"/>
      <c r="AK85" s="484"/>
      <c r="AL85" s="484"/>
      <c r="AM85" s="485"/>
      <c r="AN85" s="484"/>
      <c r="AO85" s="484"/>
      <c r="AP85" s="484"/>
      <c r="AQ85" s="484"/>
      <c r="AR85" s="484"/>
      <c r="AS85" s="484"/>
      <c r="AT85" s="484"/>
      <c r="AU85" s="484"/>
      <c r="AV85" s="484"/>
      <c r="AW85" s="484"/>
      <c r="AX85" s="484"/>
      <c r="AY85" s="484"/>
      <c r="AZ85" s="484"/>
      <c r="BA85" s="484"/>
      <c r="BB85" s="484"/>
      <c r="BC85" s="159"/>
    </row>
    <row r="86" spans="1:55" ht="15" hidden="1" customHeight="1" x14ac:dyDescent="0.25">
      <c r="A86" s="527"/>
      <c r="B86" s="82"/>
      <c r="C86" s="57"/>
      <c r="D86" s="61"/>
      <c r="E86" s="56">
        <f t="shared" si="3"/>
        <v>0</v>
      </c>
      <c r="F86" s="484"/>
      <c r="G86" s="540"/>
      <c r="H86" s="540"/>
      <c r="I86" s="540"/>
      <c r="J86" s="540"/>
      <c r="K86" s="540"/>
      <c r="L86" s="540"/>
      <c r="M86" s="540"/>
      <c r="N86" s="484"/>
      <c r="O86" s="540"/>
      <c r="P86" s="484"/>
      <c r="Q86" s="484"/>
      <c r="R86" s="540"/>
      <c r="S86" s="484"/>
      <c r="T86" s="484"/>
      <c r="U86" s="484"/>
      <c r="V86" s="540"/>
      <c r="W86" s="484"/>
      <c r="X86" s="484"/>
      <c r="Y86" s="484"/>
      <c r="Z86" s="484"/>
      <c r="AA86" s="484"/>
      <c r="AB86" s="484"/>
      <c r="AC86" s="484"/>
      <c r="AD86" s="484"/>
      <c r="AE86" s="540"/>
      <c r="AF86" s="540"/>
      <c r="AG86" s="484"/>
      <c r="AH86" s="484"/>
      <c r="AI86" s="484"/>
      <c r="AJ86" s="484"/>
      <c r="AK86" s="484"/>
      <c r="AL86" s="484"/>
      <c r="AM86" s="485"/>
      <c r="AN86" s="484"/>
      <c r="AO86" s="484"/>
      <c r="AP86" s="484"/>
      <c r="AQ86" s="484"/>
      <c r="AR86" s="484"/>
      <c r="AS86" s="484"/>
      <c r="AT86" s="484"/>
      <c r="AU86" s="484"/>
      <c r="AV86" s="484"/>
      <c r="AW86" s="484"/>
      <c r="AX86" s="484"/>
      <c r="AY86" s="484"/>
      <c r="AZ86" s="484"/>
      <c r="BA86" s="484"/>
      <c r="BB86" s="484"/>
      <c r="BC86" s="159"/>
    </row>
    <row r="87" spans="1:55" ht="15.75" hidden="1" customHeight="1" x14ac:dyDescent="0.25">
      <c r="A87" s="527"/>
      <c r="B87" s="82"/>
      <c r="C87" s="59"/>
      <c r="D87" s="61"/>
      <c r="E87" s="56">
        <f t="shared" si="3"/>
        <v>0</v>
      </c>
      <c r="F87" s="484"/>
      <c r="G87" s="540"/>
      <c r="H87" s="540"/>
      <c r="I87" s="540"/>
      <c r="J87" s="540"/>
      <c r="K87" s="540"/>
      <c r="L87" s="540"/>
      <c r="M87" s="540"/>
      <c r="N87" s="484"/>
      <c r="O87" s="540"/>
      <c r="P87" s="484"/>
      <c r="Q87" s="484"/>
      <c r="R87" s="540"/>
      <c r="S87" s="484"/>
      <c r="T87" s="484"/>
      <c r="U87" s="484"/>
      <c r="V87" s="540"/>
      <c r="W87" s="484"/>
      <c r="X87" s="484"/>
      <c r="Y87" s="484"/>
      <c r="Z87" s="484"/>
      <c r="AA87" s="484"/>
      <c r="AB87" s="484"/>
      <c r="AC87" s="484"/>
      <c r="AD87" s="484"/>
      <c r="AE87" s="540"/>
      <c r="AF87" s="540"/>
      <c r="AG87" s="484"/>
      <c r="AH87" s="484"/>
      <c r="AI87" s="484"/>
      <c r="AJ87" s="484"/>
      <c r="AK87" s="484"/>
      <c r="AL87" s="484"/>
      <c r="AM87" s="485"/>
      <c r="AN87" s="484"/>
      <c r="AO87" s="484"/>
      <c r="AP87" s="484"/>
      <c r="AQ87" s="484"/>
      <c r="AR87" s="484"/>
      <c r="AS87" s="484"/>
      <c r="AT87" s="484"/>
      <c r="AU87" s="484"/>
      <c r="AV87" s="484"/>
      <c r="AW87" s="484"/>
      <c r="AX87" s="484"/>
      <c r="AY87" s="484"/>
      <c r="AZ87" s="484"/>
      <c r="BA87" s="484"/>
      <c r="BB87" s="484"/>
      <c r="BC87" s="159"/>
    </row>
    <row r="88" spans="1:55" ht="14.25" customHeight="1" x14ac:dyDescent="0.25">
      <c r="A88" s="759" t="s">
        <v>875</v>
      </c>
      <c r="B88" s="516" t="s">
        <v>873</v>
      </c>
      <c r="C88" s="59"/>
      <c r="D88" s="42"/>
      <c r="E88" s="56">
        <f t="shared" si="3"/>
        <v>0</v>
      </c>
      <c r="F88" s="484"/>
      <c r="G88" s="540"/>
      <c r="H88" s="540"/>
      <c r="I88" s="540"/>
      <c r="J88" s="540"/>
      <c r="K88" s="540"/>
      <c r="L88" s="540"/>
      <c r="M88" s="540"/>
      <c r="N88" s="484"/>
      <c r="O88" s="540"/>
      <c r="P88" s="484"/>
      <c r="Q88" s="484"/>
      <c r="R88" s="540"/>
      <c r="S88" s="484"/>
      <c r="T88" s="484"/>
      <c r="U88" s="484"/>
      <c r="V88" s="540"/>
      <c r="W88" s="484"/>
      <c r="X88" s="484"/>
      <c r="Y88" s="484"/>
      <c r="Z88" s="484"/>
      <c r="AA88" s="484"/>
      <c r="AB88" s="484"/>
      <c r="AC88" s="484"/>
      <c r="AD88" s="484"/>
      <c r="AE88" s="540"/>
      <c r="AF88" s="540"/>
      <c r="AG88" s="484"/>
      <c r="AH88" s="484"/>
      <c r="AI88" s="484"/>
      <c r="AJ88" s="484"/>
      <c r="AK88" s="484"/>
      <c r="AL88" s="484"/>
      <c r="AM88" s="485"/>
      <c r="AN88" s="484"/>
      <c r="AO88" s="484"/>
      <c r="AP88" s="484"/>
      <c r="AQ88" s="484"/>
      <c r="AR88" s="484"/>
      <c r="AS88" s="484"/>
      <c r="AT88" s="484"/>
      <c r="AU88" s="484"/>
      <c r="AV88" s="484"/>
      <c r="AW88" s="484"/>
      <c r="AX88" s="484"/>
      <c r="AY88" s="484"/>
      <c r="AZ88" s="484"/>
      <c r="BA88" s="484"/>
      <c r="BB88" s="484"/>
      <c r="BC88" s="159"/>
    </row>
    <row r="89" spans="1:55" ht="15.75" customHeight="1" x14ac:dyDescent="0.25">
      <c r="A89" s="759"/>
      <c r="B89" s="516" t="s">
        <v>874</v>
      </c>
      <c r="C89" s="57"/>
      <c r="D89" s="42"/>
      <c r="E89" s="56">
        <f t="shared" si="3"/>
        <v>0</v>
      </c>
      <c r="F89" s="484"/>
      <c r="G89" s="484"/>
      <c r="H89" s="484"/>
      <c r="I89" s="484"/>
      <c r="J89" s="540"/>
      <c r="K89" s="540"/>
      <c r="L89" s="540"/>
      <c r="M89" s="540"/>
      <c r="N89" s="484"/>
      <c r="O89" s="484"/>
      <c r="P89" s="484"/>
      <c r="Q89" s="484"/>
      <c r="R89" s="484"/>
      <c r="S89" s="484"/>
      <c r="T89" s="484"/>
      <c r="U89" s="484"/>
      <c r="V89" s="484"/>
      <c r="W89" s="484"/>
      <c r="X89" s="484"/>
      <c r="Y89" s="484"/>
      <c r="Z89" s="484"/>
      <c r="AA89" s="484"/>
      <c r="AB89" s="484"/>
      <c r="AC89" s="484"/>
      <c r="AD89" s="484"/>
      <c r="AE89" s="540"/>
      <c r="AF89" s="540"/>
      <c r="AG89" s="484"/>
      <c r="AH89" s="484"/>
      <c r="AI89" s="484"/>
      <c r="AJ89" s="484"/>
      <c r="AK89" s="484"/>
      <c r="AL89" s="484"/>
      <c r="AM89" s="485"/>
      <c r="AN89" s="484"/>
      <c r="AO89" s="484"/>
      <c r="AP89" s="484"/>
      <c r="AQ89" s="484"/>
      <c r="AR89" s="484"/>
      <c r="AS89" s="484"/>
      <c r="AT89" s="484"/>
      <c r="AU89" s="484"/>
      <c r="AV89" s="484"/>
      <c r="AW89" s="484"/>
      <c r="AX89" s="484"/>
      <c r="AY89" s="484"/>
      <c r="AZ89" s="484"/>
      <c r="BA89" s="484"/>
      <c r="BB89" s="484"/>
      <c r="BC89" s="160"/>
    </row>
    <row r="90" spans="1:55" ht="15.75" customHeight="1" x14ac:dyDescent="0.25">
      <c r="A90" s="759"/>
      <c r="B90" s="516"/>
      <c r="C90" s="59"/>
      <c r="D90" s="42"/>
      <c r="E90" s="56">
        <f t="shared" si="3"/>
        <v>0</v>
      </c>
      <c r="F90" s="16"/>
      <c r="G90" s="16"/>
      <c r="H90" s="16"/>
      <c r="I90" s="16"/>
      <c r="J90" s="541"/>
      <c r="K90" s="541"/>
      <c r="L90" s="541"/>
      <c r="M90" s="541"/>
      <c r="N90" s="16"/>
      <c r="O90" s="16"/>
      <c r="P90" s="16"/>
      <c r="Q90" s="16"/>
      <c r="R90" s="16"/>
      <c r="S90" s="16"/>
      <c r="T90" s="16"/>
      <c r="U90" s="16"/>
      <c r="V90" s="16"/>
      <c r="W90" s="16"/>
      <c r="X90" s="16"/>
      <c r="Y90" s="16"/>
      <c r="Z90" s="16"/>
      <c r="AA90" s="16"/>
      <c r="AB90" s="16"/>
      <c r="AC90" s="16"/>
      <c r="AD90" s="16"/>
      <c r="AE90" s="541"/>
      <c r="AF90" s="541"/>
      <c r="AG90" s="16"/>
      <c r="AH90" s="16"/>
      <c r="AI90" s="16"/>
      <c r="AJ90" s="16"/>
      <c r="AK90" s="16"/>
      <c r="AL90" s="16"/>
      <c r="AM90" s="28"/>
      <c r="AN90" s="484"/>
      <c r="AO90" s="484"/>
      <c r="AP90" s="484"/>
      <c r="AQ90" s="16"/>
      <c r="AR90" s="16"/>
      <c r="AS90" s="16"/>
      <c r="AT90" s="16"/>
      <c r="AU90" s="16"/>
      <c r="AV90" s="16"/>
      <c r="AW90" s="16"/>
      <c r="AX90" s="16"/>
      <c r="AY90" s="16"/>
      <c r="AZ90" s="16"/>
      <c r="BA90" s="16"/>
      <c r="BB90" s="484"/>
      <c r="BC90" s="160"/>
    </row>
    <row r="91" spans="1:55" ht="15.75" customHeight="1" x14ac:dyDescent="0.25">
      <c r="A91" s="759"/>
      <c r="B91" s="516"/>
      <c r="C91" s="59"/>
      <c r="D91" s="55"/>
      <c r="E91" s="56">
        <f t="shared" si="3"/>
        <v>0</v>
      </c>
      <c r="F91" s="16"/>
      <c r="G91" s="16"/>
      <c r="H91" s="16"/>
      <c r="I91" s="16"/>
      <c r="J91" s="541"/>
      <c r="K91" s="541"/>
      <c r="L91" s="541"/>
      <c r="M91" s="541"/>
      <c r="N91" s="16"/>
      <c r="O91" s="16"/>
      <c r="P91" s="16"/>
      <c r="Q91" s="16"/>
      <c r="R91" s="16"/>
      <c r="S91" s="16"/>
      <c r="T91" s="16"/>
      <c r="U91" s="16"/>
      <c r="V91" s="16"/>
      <c r="W91" s="16"/>
      <c r="X91" s="16"/>
      <c r="Y91" s="16"/>
      <c r="Z91" s="16"/>
      <c r="AA91" s="16"/>
      <c r="AB91" s="16"/>
      <c r="AC91" s="16"/>
      <c r="AD91" s="16"/>
      <c r="AE91" s="541"/>
      <c r="AF91" s="541"/>
      <c r="AG91" s="16"/>
      <c r="AH91" s="16"/>
      <c r="AI91" s="16"/>
      <c r="AJ91" s="16"/>
      <c r="AK91" s="16"/>
      <c r="AL91" s="16"/>
      <c r="AM91" s="28"/>
      <c r="AN91" s="484"/>
      <c r="AO91" s="484"/>
      <c r="AP91" s="484"/>
      <c r="AQ91" s="16"/>
      <c r="AR91" s="16"/>
      <c r="AS91" s="16"/>
      <c r="AT91" s="16"/>
      <c r="AU91" s="16"/>
      <c r="AV91" s="16"/>
      <c r="AW91" s="16"/>
      <c r="AX91" s="16"/>
      <c r="AY91" s="16"/>
      <c r="AZ91" s="16"/>
      <c r="BA91" s="16"/>
      <c r="BB91" s="484"/>
      <c r="BC91" s="160"/>
    </row>
    <row r="92" spans="1:55" ht="15.75" customHeight="1" x14ac:dyDescent="0.25">
      <c r="A92" s="759"/>
      <c r="B92" s="81"/>
      <c r="C92" s="59"/>
      <c r="D92" s="42"/>
      <c r="E92" s="56">
        <f t="shared" si="3"/>
        <v>0</v>
      </c>
      <c r="F92" s="16"/>
      <c r="G92" s="16"/>
      <c r="H92" s="16"/>
      <c r="I92" s="16"/>
      <c r="J92" s="541"/>
      <c r="K92" s="541"/>
      <c r="L92" s="541"/>
      <c r="M92" s="541"/>
      <c r="N92" s="16"/>
      <c r="O92" s="16"/>
      <c r="P92" s="16"/>
      <c r="Q92" s="16"/>
      <c r="R92" s="16"/>
      <c r="S92" s="16"/>
      <c r="T92" s="16"/>
      <c r="U92" s="16"/>
      <c r="V92" s="16"/>
      <c r="W92" s="16"/>
      <c r="X92" s="16"/>
      <c r="Y92" s="16"/>
      <c r="Z92" s="16"/>
      <c r="AA92" s="16"/>
      <c r="AB92" s="16"/>
      <c r="AC92" s="16"/>
      <c r="AD92" s="16"/>
      <c r="AE92" s="541"/>
      <c r="AF92" s="541"/>
      <c r="AG92" s="16"/>
      <c r="AH92" s="16"/>
      <c r="AI92" s="16"/>
      <c r="AJ92" s="16"/>
      <c r="AK92" s="16"/>
      <c r="AL92" s="16"/>
      <c r="AM92" s="28"/>
      <c r="AN92" s="484"/>
      <c r="AO92" s="484"/>
      <c r="AP92" s="484"/>
      <c r="AQ92" s="16"/>
      <c r="AR92" s="16"/>
      <c r="AS92" s="16"/>
      <c r="AT92" s="16"/>
      <c r="AU92" s="16"/>
      <c r="AV92" s="16"/>
      <c r="AW92" s="16"/>
      <c r="AX92" s="16"/>
      <c r="AY92" s="16"/>
      <c r="AZ92" s="16"/>
      <c r="BA92" s="16"/>
      <c r="BB92" s="484"/>
      <c r="BC92" s="160"/>
    </row>
    <row r="93" spans="1:55" ht="15.75" customHeight="1" x14ac:dyDescent="0.25">
      <c r="A93" s="759"/>
      <c r="B93" s="81"/>
      <c r="C93" s="55"/>
      <c r="D93" s="42"/>
      <c r="E93" s="56">
        <f t="shared" si="3"/>
        <v>0</v>
      </c>
      <c r="F93" s="16"/>
      <c r="G93" s="16"/>
      <c r="H93" s="16"/>
      <c r="I93" s="16"/>
      <c r="J93" s="541"/>
      <c r="K93" s="541"/>
      <c r="L93" s="541"/>
      <c r="M93" s="541"/>
      <c r="N93" s="16"/>
      <c r="O93" s="16"/>
      <c r="P93" s="16"/>
      <c r="Q93" s="16"/>
      <c r="R93" s="16"/>
      <c r="S93" s="16"/>
      <c r="T93" s="16"/>
      <c r="U93" s="16"/>
      <c r="V93" s="16"/>
      <c r="W93" s="16"/>
      <c r="X93" s="16"/>
      <c r="Y93" s="16"/>
      <c r="Z93" s="16"/>
      <c r="AA93" s="16"/>
      <c r="AB93" s="16"/>
      <c r="AC93" s="16"/>
      <c r="AD93" s="16"/>
      <c r="AE93" s="541"/>
      <c r="AF93" s="541"/>
      <c r="AG93" s="16"/>
      <c r="AH93" s="16"/>
      <c r="AI93" s="16"/>
      <c r="AJ93" s="16"/>
      <c r="AK93" s="16"/>
      <c r="AL93" s="16"/>
      <c r="AM93" s="28"/>
      <c r="AN93" s="484"/>
      <c r="AO93" s="484"/>
      <c r="AP93" s="484"/>
      <c r="AQ93" s="16"/>
      <c r="AR93" s="16"/>
      <c r="AS93" s="16"/>
      <c r="AT93" s="16"/>
      <c r="AU93" s="16"/>
      <c r="AV93" s="16"/>
      <c r="AW93" s="16"/>
      <c r="AX93" s="16"/>
      <c r="AY93" s="16"/>
      <c r="AZ93" s="16"/>
      <c r="BA93" s="16"/>
      <c r="BB93" s="484"/>
      <c r="BC93" s="160"/>
    </row>
    <row r="94" spans="1:55" ht="15.75" customHeight="1" x14ac:dyDescent="0.25">
      <c r="A94" s="759"/>
      <c r="B94" s="81"/>
      <c r="C94" s="59"/>
      <c r="D94" s="55"/>
      <c r="E94" s="56">
        <f t="shared" si="3"/>
        <v>0</v>
      </c>
      <c r="F94" s="16"/>
      <c r="G94" s="16"/>
      <c r="H94" s="16"/>
      <c r="I94" s="16"/>
      <c r="J94" s="541"/>
      <c r="K94" s="541"/>
      <c r="L94" s="541"/>
      <c r="M94" s="541"/>
      <c r="N94" s="16"/>
      <c r="O94" s="16"/>
      <c r="P94" s="16"/>
      <c r="Q94" s="16"/>
      <c r="R94" s="16"/>
      <c r="S94" s="16"/>
      <c r="T94" s="16"/>
      <c r="U94" s="16"/>
      <c r="V94" s="16"/>
      <c r="W94" s="16"/>
      <c r="X94" s="16"/>
      <c r="Y94" s="16"/>
      <c r="Z94" s="16"/>
      <c r="AA94" s="16"/>
      <c r="AB94" s="16"/>
      <c r="AC94" s="16"/>
      <c r="AD94" s="16"/>
      <c r="AE94" s="541"/>
      <c r="AF94" s="541"/>
      <c r="AG94" s="16"/>
      <c r="AH94" s="16"/>
      <c r="AI94" s="16"/>
      <c r="AJ94" s="16"/>
      <c r="AK94" s="16"/>
      <c r="AL94" s="16"/>
      <c r="AM94" s="28"/>
      <c r="AN94" s="484"/>
      <c r="AO94" s="484"/>
      <c r="AP94" s="484"/>
      <c r="AQ94" s="16"/>
      <c r="AR94" s="16"/>
      <c r="AS94" s="16"/>
      <c r="AT94" s="16"/>
      <c r="AU94" s="16"/>
      <c r="AV94" s="16"/>
      <c r="AW94" s="16"/>
      <c r="AX94" s="16"/>
      <c r="AY94" s="16"/>
      <c r="AZ94" s="16"/>
      <c r="BA94" s="16"/>
      <c r="BB94" s="484"/>
      <c r="BC94" s="160"/>
    </row>
    <row r="95" spans="1:55" ht="15.75" customHeight="1" x14ac:dyDescent="0.25">
      <c r="A95" s="759"/>
      <c r="B95" s="62"/>
      <c r="C95" s="424"/>
      <c r="D95" s="421"/>
      <c r="E95" s="56">
        <f t="shared" si="3"/>
        <v>0</v>
      </c>
      <c r="F95" s="16"/>
      <c r="G95" s="16"/>
      <c r="H95" s="16"/>
      <c r="I95" s="16"/>
      <c r="J95" s="541"/>
      <c r="K95" s="541"/>
      <c r="L95" s="541"/>
      <c r="M95" s="541"/>
      <c r="N95" s="16"/>
      <c r="O95" s="16"/>
      <c r="P95" s="16"/>
      <c r="Q95" s="16"/>
      <c r="R95" s="16"/>
      <c r="S95" s="16"/>
      <c r="T95" s="16"/>
      <c r="U95" s="16"/>
      <c r="V95" s="16"/>
      <c r="W95" s="16"/>
      <c r="X95" s="16"/>
      <c r="Y95" s="16"/>
      <c r="Z95" s="16"/>
      <c r="AA95" s="16"/>
      <c r="AB95" s="16"/>
      <c r="AC95" s="16"/>
      <c r="AD95" s="16"/>
      <c r="AE95" s="541"/>
      <c r="AF95" s="541"/>
      <c r="AG95" s="16"/>
      <c r="AH95" s="16"/>
      <c r="AI95" s="16"/>
      <c r="AJ95" s="16"/>
      <c r="AK95" s="16"/>
      <c r="AL95" s="16"/>
      <c r="AM95" s="28"/>
      <c r="AN95" s="484"/>
      <c r="AO95" s="484"/>
      <c r="AP95" s="484"/>
      <c r="AQ95" s="16"/>
      <c r="AR95" s="16"/>
      <c r="AS95" s="16"/>
      <c r="AT95" s="16"/>
      <c r="AU95" s="16"/>
      <c r="AV95" s="16"/>
      <c r="AW95" s="16"/>
      <c r="AX95" s="16"/>
      <c r="AY95" s="16"/>
      <c r="AZ95" s="16"/>
      <c r="BA95" s="16"/>
      <c r="BB95" s="484"/>
      <c r="BC95" s="160"/>
    </row>
    <row r="96" spans="1:55" ht="15.75" hidden="1" customHeight="1" x14ac:dyDescent="0.25">
      <c r="A96" s="759"/>
      <c r="B96" s="62"/>
      <c r="C96" s="425"/>
      <c r="D96" s="421"/>
      <c r="E96" s="56">
        <f t="shared" si="3"/>
        <v>0</v>
      </c>
      <c r="F96" s="16"/>
      <c r="G96" s="16"/>
      <c r="H96" s="16"/>
      <c r="I96" s="16"/>
      <c r="J96" s="541"/>
      <c r="K96" s="541"/>
      <c r="L96" s="541"/>
      <c r="M96" s="541"/>
      <c r="N96" s="16"/>
      <c r="O96" s="16"/>
      <c r="P96" s="16"/>
      <c r="Q96" s="16"/>
      <c r="R96" s="16"/>
      <c r="S96" s="16"/>
      <c r="T96" s="16"/>
      <c r="U96" s="16"/>
      <c r="V96" s="16"/>
      <c r="W96" s="16"/>
      <c r="X96" s="16"/>
      <c r="Y96" s="16"/>
      <c r="Z96" s="16"/>
      <c r="AA96" s="16"/>
      <c r="AB96" s="16"/>
      <c r="AC96" s="16"/>
      <c r="AD96" s="16"/>
      <c r="AE96" s="541"/>
      <c r="AF96" s="541"/>
      <c r="AG96" s="16"/>
      <c r="AH96" s="16"/>
      <c r="AI96" s="16"/>
      <c r="AJ96" s="16"/>
      <c r="AK96" s="16"/>
      <c r="AL96" s="16"/>
      <c r="AM96" s="28"/>
      <c r="AN96" s="484"/>
      <c r="AO96" s="484"/>
      <c r="AP96" s="484"/>
      <c r="AQ96" s="16"/>
      <c r="AR96" s="16"/>
      <c r="AS96" s="16"/>
      <c r="AT96" s="16"/>
      <c r="AU96" s="16"/>
      <c r="AV96" s="16"/>
      <c r="AW96" s="16"/>
      <c r="AX96" s="16"/>
      <c r="AY96" s="16"/>
      <c r="AZ96" s="16"/>
      <c r="BA96" s="16"/>
      <c r="BB96" s="484"/>
      <c r="BC96" s="160"/>
    </row>
    <row r="97" spans="1:55" ht="15.75" hidden="1" customHeight="1" x14ac:dyDescent="0.25">
      <c r="A97" s="759"/>
      <c r="B97" s="62"/>
      <c r="C97" s="425"/>
      <c r="D97" s="421"/>
      <c r="E97" s="56">
        <f t="shared" si="3"/>
        <v>0</v>
      </c>
      <c r="F97" s="16"/>
      <c r="G97" s="16"/>
      <c r="H97" s="16"/>
      <c r="I97" s="16"/>
      <c r="J97" s="541"/>
      <c r="K97" s="541"/>
      <c r="L97" s="541"/>
      <c r="M97" s="541"/>
      <c r="N97" s="16"/>
      <c r="O97" s="16"/>
      <c r="P97" s="16"/>
      <c r="Q97" s="16"/>
      <c r="R97" s="16"/>
      <c r="S97" s="16"/>
      <c r="T97" s="16"/>
      <c r="U97" s="16"/>
      <c r="V97" s="16"/>
      <c r="W97" s="16"/>
      <c r="X97" s="16"/>
      <c r="Y97" s="16"/>
      <c r="Z97" s="16"/>
      <c r="AA97" s="16"/>
      <c r="AB97" s="16"/>
      <c r="AC97" s="16"/>
      <c r="AD97" s="16"/>
      <c r="AE97" s="541"/>
      <c r="AF97" s="541"/>
      <c r="AG97" s="16"/>
      <c r="AH97" s="16"/>
      <c r="AI97" s="16"/>
      <c r="AJ97" s="16"/>
      <c r="AK97" s="16"/>
      <c r="AL97" s="16"/>
      <c r="AM97" s="28"/>
      <c r="AN97" s="484"/>
      <c r="AO97" s="484"/>
      <c r="AP97" s="484"/>
      <c r="AQ97" s="16"/>
      <c r="AR97" s="16"/>
      <c r="AS97" s="16"/>
      <c r="AT97" s="16"/>
      <c r="AU97" s="16"/>
      <c r="AV97" s="16"/>
      <c r="AW97" s="16"/>
      <c r="AX97" s="16"/>
      <c r="AY97" s="16"/>
      <c r="AZ97" s="16"/>
      <c r="BA97" s="16"/>
      <c r="BB97" s="484"/>
      <c r="BC97" s="160"/>
    </row>
    <row r="98" spans="1:55" ht="15.75" hidden="1" customHeight="1" x14ac:dyDescent="0.25">
      <c r="A98" s="759"/>
      <c r="B98" s="62"/>
      <c r="C98" s="426"/>
      <c r="D98" s="421"/>
      <c r="E98" s="56">
        <f t="shared" si="3"/>
        <v>0</v>
      </c>
      <c r="F98" s="16"/>
      <c r="G98" s="16"/>
      <c r="H98" s="16"/>
      <c r="I98" s="16"/>
      <c r="J98" s="541"/>
      <c r="K98" s="541"/>
      <c r="L98" s="541"/>
      <c r="M98" s="541"/>
      <c r="N98" s="16"/>
      <c r="O98" s="16"/>
      <c r="P98" s="16"/>
      <c r="Q98" s="16"/>
      <c r="R98" s="16"/>
      <c r="S98" s="16"/>
      <c r="T98" s="16"/>
      <c r="U98" s="16"/>
      <c r="V98" s="16"/>
      <c r="W98" s="16"/>
      <c r="X98" s="16"/>
      <c r="Y98" s="16"/>
      <c r="Z98" s="16"/>
      <c r="AA98" s="16"/>
      <c r="AB98" s="16"/>
      <c r="AC98" s="16"/>
      <c r="AD98" s="16"/>
      <c r="AE98" s="541"/>
      <c r="AF98" s="541"/>
      <c r="AG98" s="16"/>
      <c r="AH98" s="16"/>
      <c r="AI98" s="16"/>
      <c r="AJ98" s="16"/>
      <c r="AK98" s="16"/>
      <c r="AL98" s="16"/>
      <c r="AM98" s="28"/>
      <c r="AN98" s="484"/>
      <c r="AO98" s="484"/>
      <c r="AP98" s="484"/>
      <c r="AQ98" s="16"/>
      <c r="AR98" s="16"/>
      <c r="AS98" s="16"/>
      <c r="AT98" s="16"/>
      <c r="AU98" s="16"/>
      <c r="AV98" s="16"/>
      <c r="AW98" s="16"/>
      <c r="AX98" s="16"/>
      <c r="AY98" s="16"/>
      <c r="AZ98" s="16"/>
      <c r="BA98" s="16"/>
      <c r="BB98" s="484"/>
      <c r="BC98" s="160"/>
    </row>
    <row r="99" spans="1:55" ht="9.75" hidden="1" customHeight="1" x14ac:dyDescent="0.25">
      <c r="A99" s="759"/>
      <c r="B99" s="62"/>
      <c r="C99" s="425"/>
      <c r="D99" s="421"/>
      <c r="E99" s="56">
        <f t="shared" si="3"/>
        <v>0</v>
      </c>
      <c r="F99" s="16"/>
      <c r="G99" s="16"/>
      <c r="H99" s="16"/>
      <c r="I99" s="16"/>
      <c r="J99" s="541"/>
      <c r="K99" s="541"/>
      <c r="L99" s="541"/>
      <c r="M99" s="541"/>
      <c r="N99" s="16"/>
      <c r="O99" s="16"/>
      <c r="P99" s="16"/>
      <c r="Q99" s="16"/>
      <c r="R99" s="16"/>
      <c r="S99" s="16"/>
      <c r="T99" s="16"/>
      <c r="U99" s="16"/>
      <c r="V99" s="16"/>
      <c r="W99" s="16"/>
      <c r="X99" s="16"/>
      <c r="Y99" s="16"/>
      <c r="Z99" s="16"/>
      <c r="AA99" s="16"/>
      <c r="AB99" s="16"/>
      <c r="AC99" s="16"/>
      <c r="AD99" s="16"/>
      <c r="AE99" s="541"/>
      <c r="AF99" s="541"/>
      <c r="AG99" s="16"/>
      <c r="AH99" s="16"/>
      <c r="AI99" s="16"/>
      <c r="AJ99" s="16"/>
      <c r="AK99" s="16"/>
      <c r="AL99" s="16"/>
      <c r="AM99" s="28"/>
      <c r="AN99" s="484"/>
      <c r="AO99" s="484"/>
      <c r="AP99" s="484"/>
      <c r="AQ99" s="16"/>
      <c r="AR99" s="16"/>
      <c r="AS99" s="16"/>
      <c r="AT99" s="16"/>
      <c r="AU99" s="16"/>
      <c r="AV99" s="16"/>
      <c r="AW99" s="16"/>
      <c r="AX99" s="16"/>
      <c r="AY99" s="16"/>
      <c r="AZ99" s="16"/>
      <c r="BA99" s="16"/>
      <c r="BB99" s="484"/>
      <c r="BC99" s="160"/>
    </row>
    <row r="100" spans="1:55" ht="14.25" hidden="1" customHeight="1" x14ac:dyDescent="0.25">
      <c r="A100" s="759"/>
      <c r="B100" s="62"/>
      <c r="C100" s="425"/>
      <c r="D100" s="421"/>
      <c r="E100" s="56">
        <f t="shared" si="3"/>
        <v>0</v>
      </c>
      <c r="F100" s="16"/>
      <c r="G100" s="16"/>
      <c r="H100" s="16"/>
      <c r="I100" s="16"/>
      <c r="J100" s="541"/>
      <c r="K100" s="541"/>
      <c r="L100" s="541"/>
      <c r="M100" s="541"/>
      <c r="N100" s="16"/>
      <c r="O100" s="16"/>
      <c r="P100" s="16"/>
      <c r="Q100" s="16"/>
      <c r="R100" s="16"/>
      <c r="S100" s="16"/>
      <c r="T100" s="16"/>
      <c r="U100" s="16"/>
      <c r="V100" s="16"/>
      <c r="W100" s="16"/>
      <c r="X100" s="16"/>
      <c r="Y100" s="16"/>
      <c r="Z100" s="16"/>
      <c r="AA100" s="16"/>
      <c r="AB100" s="16"/>
      <c r="AC100" s="16"/>
      <c r="AD100" s="16"/>
      <c r="AE100" s="541"/>
      <c r="AF100" s="541"/>
      <c r="AG100" s="16"/>
      <c r="AH100" s="16"/>
      <c r="AI100" s="16"/>
      <c r="AJ100" s="16"/>
      <c r="AK100" s="16"/>
      <c r="AL100" s="16"/>
      <c r="AM100" s="28"/>
      <c r="AN100" s="484"/>
      <c r="AO100" s="484"/>
      <c r="AP100" s="484"/>
      <c r="AQ100" s="16"/>
      <c r="AR100" s="16"/>
      <c r="AS100" s="16"/>
      <c r="AT100" s="16"/>
      <c r="AU100" s="16"/>
      <c r="AV100" s="16"/>
      <c r="AW100" s="16"/>
      <c r="AX100" s="16"/>
      <c r="AY100" s="16"/>
      <c r="AZ100" s="16"/>
      <c r="BA100" s="16"/>
      <c r="BB100" s="484"/>
      <c r="BC100" s="160"/>
    </row>
    <row r="101" spans="1:55" ht="15" hidden="1" customHeight="1" x14ac:dyDescent="0.25">
      <c r="A101" s="760"/>
      <c r="B101" s="62"/>
      <c r="C101" s="425"/>
      <c r="D101" s="421"/>
      <c r="E101" s="56">
        <f t="shared" si="3"/>
        <v>0</v>
      </c>
      <c r="F101" s="484"/>
      <c r="G101" s="484"/>
      <c r="H101" s="484"/>
      <c r="I101" s="484"/>
      <c r="J101" s="540"/>
      <c r="K101" s="540"/>
      <c r="L101" s="540"/>
      <c r="M101" s="540"/>
      <c r="N101" s="484"/>
      <c r="O101" s="484"/>
      <c r="P101" s="484"/>
      <c r="Q101" s="484"/>
      <c r="R101" s="484"/>
      <c r="S101" s="484"/>
      <c r="T101" s="484"/>
      <c r="U101" s="484"/>
      <c r="V101" s="484"/>
      <c r="W101" s="484"/>
      <c r="X101" s="484"/>
      <c r="Y101" s="484"/>
      <c r="Z101" s="484"/>
      <c r="AA101" s="484"/>
      <c r="AB101" s="484"/>
      <c r="AC101" s="484"/>
      <c r="AD101" s="484"/>
      <c r="AE101" s="540"/>
      <c r="AF101" s="540"/>
      <c r="AG101" s="484"/>
      <c r="AH101" s="484"/>
      <c r="AI101" s="484"/>
      <c r="AJ101" s="484"/>
      <c r="AK101" s="484"/>
      <c r="AL101" s="484"/>
      <c r="AM101" s="485"/>
      <c r="AN101" s="484"/>
      <c r="AO101" s="484"/>
      <c r="AP101" s="484"/>
      <c r="AQ101" s="484"/>
      <c r="AR101" s="484"/>
      <c r="AS101" s="484"/>
      <c r="AT101" s="484"/>
      <c r="AU101" s="484"/>
      <c r="AV101" s="484"/>
      <c r="AW101" s="484"/>
      <c r="AX101" s="484"/>
      <c r="AY101" s="484"/>
      <c r="AZ101" s="484"/>
      <c r="BA101" s="484"/>
      <c r="BB101" s="484"/>
      <c r="BC101" s="160"/>
    </row>
    <row r="102" spans="1:55" ht="15.75" customHeight="1" x14ac:dyDescent="0.25">
      <c r="A102" s="753"/>
      <c r="B102" s="80"/>
      <c r="C102" s="425"/>
      <c r="D102" s="15"/>
      <c r="E102" s="56">
        <f t="shared" si="3"/>
        <v>0</v>
      </c>
      <c r="F102" s="16"/>
      <c r="G102" s="16"/>
      <c r="H102" s="16"/>
      <c r="I102" s="16"/>
      <c r="J102" s="541"/>
      <c r="K102" s="541"/>
      <c r="L102" s="541"/>
      <c r="M102" s="541"/>
      <c r="N102" s="16"/>
      <c r="O102" s="16"/>
      <c r="P102" s="16"/>
      <c r="Q102" s="16"/>
      <c r="R102" s="16"/>
      <c r="S102" s="16"/>
      <c r="T102" s="16"/>
      <c r="U102" s="16"/>
      <c r="V102" s="16"/>
      <c r="W102" s="16"/>
      <c r="X102" s="16"/>
      <c r="Y102" s="16"/>
      <c r="Z102" s="16"/>
      <c r="AA102" s="16"/>
      <c r="AB102" s="16"/>
      <c r="AC102" s="16"/>
      <c r="AD102" s="16"/>
      <c r="AE102" s="541"/>
      <c r="AF102" s="541"/>
      <c r="AG102" s="16"/>
      <c r="AH102" s="16"/>
      <c r="AI102" s="16"/>
      <c r="AJ102" s="16"/>
      <c r="AK102" s="16"/>
      <c r="AL102" s="16"/>
      <c r="AM102" s="28"/>
      <c r="AN102" s="484"/>
      <c r="AO102" s="484"/>
      <c r="AP102" s="484"/>
      <c r="AQ102" s="16"/>
      <c r="AR102" s="16"/>
      <c r="AS102" s="16"/>
      <c r="AT102" s="16"/>
      <c r="AU102" s="16"/>
      <c r="AV102" s="16"/>
      <c r="AW102" s="16"/>
      <c r="AX102" s="16"/>
      <c r="AY102" s="16"/>
      <c r="AZ102" s="16"/>
      <c r="BA102" s="16"/>
      <c r="BB102" s="484"/>
      <c r="BC102" s="160"/>
    </row>
    <row r="103" spans="1:55" ht="15.75" customHeight="1" x14ac:dyDescent="0.25">
      <c r="A103" s="754"/>
      <c r="B103" s="80"/>
      <c r="C103" s="424"/>
      <c r="D103" s="15"/>
      <c r="E103" s="56">
        <f t="shared" si="3"/>
        <v>0</v>
      </c>
      <c r="F103" s="16"/>
      <c r="G103" s="16"/>
      <c r="H103" s="16"/>
      <c r="I103" s="16"/>
      <c r="J103" s="541"/>
      <c r="K103" s="541"/>
      <c r="L103" s="541"/>
      <c r="M103" s="541"/>
      <c r="N103" s="16"/>
      <c r="O103" s="16"/>
      <c r="P103" s="16"/>
      <c r="Q103" s="16"/>
      <c r="R103" s="16"/>
      <c r="S103" s="16"/>
      <c r="T103" s="16"/>
      <c r="U103" s="16"/>
      <c r="V103" s="16"/>
      <c r="W103" s="16"/>
      <c r="X103" s="16"/>
      <c r="Y103" s="16"/>
      <c r="Z103" s="16"/>
      <c r="AA103" s="16"/>
      <c r="AB103" s="16"/>
      <c r="AC103" s="16"/>
      <c r="AD103" s="16"/>
      <c r="AE103" s="541"/>
      <c r="AF103" s="541"/>
      <c r="AG103" s="16"/>
      <c r="AH103" s="16"/>
      <c r="AI103" s="16"/>
      <c r="AJ103" s="16"/>
      <c r="AK103" s="16"/>
      <c r="AL103" s="16"/>
      <c r="AM103" s="28"/>
      <c r="AN103" s="484"/>
      <c r="AO103" s="484"/>
      <c r="AP103" s="484"/>
      <c r="AQ103" s="16"/>
      <c r="AR103" s="16"/>
      <c r="AS103" s="16"/>
      <c r="AT103" s="16"/>
      <c r="AU103" s="16"/>
      <c r="AV103" s="16"/>
      <c r="AW103" s="16"/>
      <c r="AX103" s="16"/>
      <c r="AY103" s="16"/>
      <c r="AZ103" s="16"/>
      <c r="BA103" s="16"/>
      <c r="BB103" s="484"/>
      <c r="BC103" s="160"/>
    </row>
    <row r="104" spans="1:55" ht="15.75" customHeight="1" x14ac:dyDescent="0.25">
      <c r="A104" s="754"/>
      <c r="B104" s="58"/>
      <c r="C104" s="425"/>
      <c r="D104" s="422"/>
      <c r="E104" s="56">
        <f t="shared" si="3"/>
        <v>0</v>
      </c>
      <c r="F104" s="484"/>
      <c r="G104" s="484"/>
      <c r="H104" s="484"/>
      <c r="I104" s="484"/>
      <c r="J104" s="540"/>
      <c r="K104" s="540"/>
      <c r="L104" s="540"/>
      <c r="M104" s="540"/>
      <c r="N104" s="484"/>
      <c r="O104" s="484"/>
      <c r="P104" s="484"/>
      <c r="Q104" s="484"/>
      <c r="R104" s="484"/>
      <c r="S104" s="484"/>
      <c r="T104" s="484"/>
      <c r="U104" s="484"/>
      <c r="V104" s="484"/>
      <c r="W104" s="484"/>
      <c r="X104" s="484"/>
      <c r="Y104" s="484"/>
      <c r="Z104" s="484"/>
      <c r="AA104" s="484"/>
      <c r="AB104" s="484"/>
      <c r="AC104" s="484"/>
      <c r="AD104" s="484"/>
      <c r="AE104" s="540"/>
      <c r="AF104" s="540"/>
      <c r="AG104" s="484"/>
      <c r="AH104" s="484"/>
      <c r="AI104" s="484"/>
      <c r="AJ104" s="484"/>
      <c r="AK104" s="484"/>
      <c r="AL104" s="16"/>
      <c r="AM104" s="28"/>
      <c r="AN104" s="484"/>
      <c r="AO104" s="484"/>
      <c r="AP104" s="484"/>
      <c r="AQ104" s="16"/>
      <c r="AR104" s="16"/>
      <c r="AS104" s="16"/>
      <c r="AT104" s="16"/>
      <c r="AU104" s="16"/>
      <c r="AV104" s="16"/>
      <c r="AW104" s="16"/>
      <c r="AX104" s="16"/>
      <c r="AY104" s="16"/>
      <c r="AZ104" s="16"/>
      <c r="BA104" s="16"/>
      <c r="BB104" s="484"/>
      <c r="BC104" s="160"/>
    </row>
    <row r="105" spans="1:55" ht="15.75" customHeight="1" x14ac:dyDescent="0.25">
      <c r="A105" s="754"/>
      <c r="B105" s="80"/>
      <c r="C105" s="425"/>
      <c r="D105" s="422"/>
      <c r="E105" s="56">
        <f t="shared" si="3"/>
        <v>0</v>
      </c>
      <c r="F105" s="16"/>
      <c r="G105" s="16"/>
      <c r="H105" s="16"/>
      <c r="I105" s="16"/>
      <c r="J105" s="541"/>
      <c r="K105" s="541"/>
      <c r="L105" s="541"/>
      <c r="M105" s="541"/>
      <c r="N105" s="16"/>
      <c r="O105" s="16"/>
      <c r="P105" s="16"/>
      <c r="Q105" s="16"/>
      <c r="R105" s="16"/>
      <c r="S105" s="16"/>
      <c r="T105" s="16"/>
      <c r="U105" s="16"/>
      <c r="V105" s="16"/>
      <c r="W105" s="16"/>
      <c r="X105" s="16"/>
      <c r="Y105" s="16"/>
      <c r="Z105" s="16"/>
      <c r="AA105" s="16"/>
      <c r="AB105" s="16"/>
      <c r="AC105" s="16"/>
      <c r="AD105" s="16"/>
      <c r="AE105" s="541"/>
      <c r="AF105" s="541"/>
      <c r="AG105" s="16"/>
      <c r="AH105" s="16"/>
      <c r="AI105" s="16"/>
      <c r="AJ105" s="16"/>
      <c r="AK105" s="16"/>
      <c r="AL105" s="16"/>
      <c r="AM105" s="28"/>
      <c r="AN105" s="484"/>
      <c r="AO105" s="484"/>
      <c r="AP105" s="484"/>
      <c r="AQ105" s="16"/>
      <c r="AR105" s="16"/>
      <c r="AS105" s="16"/>
      <c r="AT105" s="16"/>
      <c r="AU105" s="16"/>
      <c r="AV105" s="16"/>
      <c r="AW105" s="16"/>
      <c r="AX105" s="16"/>
      <c r="AY105" s="16"/>
      <c r="AZ105" s="16"/>
      <c r="BA105" s="16"/>
      <c r="BB105" s="484"/>
      <c r="BC105" s="160"/>
    </row>
    <row r="106" spans="1:55" ht="15.75" customHeight="1" x14ac:dyDescent="0.25">
      <c r="A106" s="754"/>
      <c r="B106" s="80"/>
      <c r="C106" s="425"/>
      <c r="D106" s="422"/>
      <c r="E106" s="56">
        <f t="shared" si="3"/>
        <v>0</v>
      </c>
      <c r="F106" s="16"/>
      <c r="G106" s="16"/>
      <c r="H106" s="16"/>
      <c r="I106" s="16"/>
      <c r="J106" s="541"/>
      <c r="K106" s="541"/>
      <c r="L106" s="541"/>
      <c r="M106" s="541"/>
      <c r="N106" s="16"/>
      <c r="O106" s="16"/>
      <c r="P106" s="16"/>
      <c r="Q106" s="16"/>
      <c r="R106" s="16"/>
      <c r="S106" s="16"/>
      <c r="T106" s="16"/>
      <c r="U106" s="16"/>
      <c r="V106" s="16"/>
      <c r="W106" s="16"/>
      <c r="X106" s="16"/>
      <c r="Y106" s="16"/>
      <c r="Z106" s="16"/>
      <c r="AA106" s="16"/>
      <c r="AB106" s="16"/>
      <c r="AC106" s="16"/>
      <c r="AD106" s="16"/>
      <c r="AE106" s="541"/>
      <c r="AF106" s="541"/>
      <c r="AG106" s="16"/>
      <c r="AH106" s="16"/>
      <c r="AI106" s="16"/>
      <c r="AJ106" s="16"/>
      <c r="AK106" s="16"/>
      <c r="AL106" s="16"/>
      <c r="AM106" s="28"/>
      <c r="AN106" s="484"/>
      <c r="AO106" s="484"/>
      <c r="AP106" s="484"/>
      <c r="AQ106" s="16"/>
      <c r="AR106" s="16"/>
      <c r="AS106" s="16"/>
      <c r="AT106" s="16"/>
      <c r="AU106" s="16"/>
      <c r="AV106" s="16"/>
      <c r="AW106" s="16"/>
      <c r="AX106" s="16"/>
      <c r="AY106" s="16"/>
      <c r="AZ106" s="16"/>
      <c r="BA106" s="16"/>
      <c r="BB106" s="484"/>
      <c r="BC106" s="160"/>
    </row>
    <row r="107" spans="1:55" ht="15.75" customHeight="1" x14ac:dyDescent="0.25">
      <c r="A107" s="754"/>
      <c r="B107" s="80"/>
      <c r="C107" s="426"/>
      <c r="D107" s="422"/>
      <c r="E107" s="56">
        <f t="shared" si="3"/>
        <v>0</v>
      </c>
      <c r="F107" s="16"/>
      <c r="G107" s="16"/>
      <c r="H107" s="16"/>
      <c r="I107" s="16"/>
      <c r="J107" s="541"/>
      <c r="K107" s="541"/>
      <c r="L107" s="541"/>
      <c r="M107" s="541"/>
      <c r="N107" s="16"/>
      <c r="O107" s="16"/>
      <c r="P107" s="16"/>
      <c r="Q107" s="16"/>
      <c r="R107" s="16"/>
      <c r="S107" s="16"/>
      <c r="T107" s="16"/>
      <c r="U107" s="16"/>
      <c r="V107" s="16"/>
      <c r="W107" s="16"/>
      <c r="X107" s="16"/>
      <c r="Y107" s="16"/>
      <c r="Z107" s="16"/>
      <c r="AA107" s="16"/>
      <c r="AB107" s="16"/>
      <c r="AC107" s="16"/>
      <c r="AD107" s="16"/>
      <c r="AE107" s="541"/>
      <c r="AF107" s="541"/>
      <c r="AG107" s="16"/>
      <c r="AH107" s="16"/>
      <c r="AI107" s="16"/>
      <c r="AJ107" s="16"/>
      <c r="AK107" s="16"/>
      <c r="AL107" s="16"/>
      <c r="AM107" s="28"/>
      <c r="AN107" s="484"/>
      <c r="AO107" s="484"/>
      <c r="AP107" s="484"/>
      <c r="AQ107" s="16"/>
      <c r="AR107" s="16"/>
      <c r="AS107" s="16"/>
      <c r="AT107" s="16"/>
      <c r="AU107" s="16"/>
      <c r="AV107" s="16"/>
      <c r="AW107" s="16"/>
      <c r="AX107" s="16"/>
      <c r="AY107" s="16"/>
      <c r="AZ107" s="16"/>
      <c r="BA107" s="16"/>
      <c r="BB107" s="484"/>
      <c r="BC107" s="160"/>
    </row>
    <row r="108" spans="1:55" ht="15.75" customHeight="1" x14ac:dyDescent="0.25">
      <c r="A108" s="754"/>
      <c r="B108" s="58"/>
      <c r="C108" s="425"/>
      <c r="D108" s="422"/>
      <c r="E108" s="56">
        <f t="shared" si="3"/>
        <v>0</v>
      </c>
      <c r="F108" s="16"/>
      <c r="G108" s="16"/>
      <c r="H108" s="16"/>
      <c r="I108" s="16"/>
      <c r="J108" s="541"/>
      <c r="K108" s="541"/>
      <c r="L108" s="541"/>
      <c r="M108" s="541"/>
      <c r="N108" s="16"/>
      <c r="O108" s="16"/>
      <c r="P108" s="16"/>
      <c r="Q108" s="16"/>
      <c r="R108" s="16"/>
      <c r="S108" s="16"/>
      <c r="T108" s="16"/>
      <c r="U108" s="16"/>
      <c r="V108" s="16"/>
      <c r="W108" s="16"/>
      <c r="X108" s="16"/>
      <c r="Y108" s="16"/>
      <c r="Z108" s="16"/>
      <c r="AA108" s="16"/>
      <c r="AB108" s="16"/>
      <c r="AC108" s="16"/>
      <c r="AD108" s="16"/>
      <c r="AE108" s="541"/>
      <c r="AF108" s="541"/>
      <c r="AG108" s="16"/>
      <c r="AH108" s="16"/>
      <c r="AI108" s="16"/>
      <c r="AJ108" s="16"/>
      <c r="AK108" s="16"/>
      <c r="AL108" s="16"/>
      <c r="AM108" s="28"/>
      <c r="AN108" s="484"/>
      <c r="AO108" s="484"/>
      <c r="AP108" s="484"/>
      <c r="AQ108" s="16"/>
      <c r="AR108" s="16"/>
      <c r="AS108" s="16"/>
      <c r="AT108" s="16"/>
      <c r="AU108" s="16"/>
      <c r="AV108" s="16"/>
      <c r="AW108" s="16"/>
      <c r="AX108" s="16"/>
      <c r="AY108" s="16"/>
      <c r="AZ108" s="16"/>
      <c r="BA108" s="16"/>
      <c r="BB108" s="484"/>
      <c r="BC108" s="160"/>
    </row>
    <row r="109" spans="1:55" ht="15.75" hidden="1" customHeight="1" x14ac:dyDescent="0.25">
      <c r="A109" s="754"/>
      <c r="B109" s="58"/>
      <c r="C109" s="425"/>
      <c r="D109" s="422"/>
      <c r="E109" s="56">
        <f t="shared" si="3"/>
        <v>0</v>
      </c>
      <c r="F109" s="16"/>
      <c r="G109" s="16"/>
      <c r="H109" s="16"/>
      <c r="I109" s="16"/>
      <c r="J109" s="541"/>
      <c r="K109" s="541"/>
      <c r="L109" s="541"/>
      <c r="M109" s="541"/>
      <c r="N109" s="16"/>
      <c r="O109" s="16"/>
      <c r="P109" s="16"/>
      <c r="Q109" s="16"/>
      <c r="R109" s="16"/>
      <c r="S109" s="16"/>
      <c r="T109" s="16"/>
      <c r="U109" s="16"/>
      <c r="V109" s="16"/>
      <c r="W109" s="16"/>
      <c r="X109" s="16"/>
      <c r="Y109" s="16"/>
      <c r="Z109" s="16"/>
      <c r="AA109" s="16"/>
      <c r="AB109" s="16"/>
      <c r="AC109" s="16"/>
      <c r="AD109" s="16"/>
      <c r="AE109" s="541"/>
      <c r="AF109" s="541"/>
      <c r="AG109" s="16"/>
      <c r="AH109" s="16"/>
      <c r="AI109" s="16"/>
      <c r="AJ109" s="16"/>
      <c r="AK109" s="16"/>
      <c r="AL109" s="16"/>
      <c r="AM109" s="28"/>
      <c r="AN109" s="484"/>
      <c r="AO109" s="484"/>
      <c r="AP109" s="484"/>
      <c r="AQ109" s="16"/>
      <c r="AR109" s="16"/>
      <c r="AS109" s="16"/>
      <c r="AT109" s="16"/>
      <c r="AU109" s="16"/>
      <c r="AV109" s="16"/>
      <c r="AW109" s="16"/>
      <c r="AX109" s="16"/>
      <c r="AY109" s="16"/>
      <c r="AZ109" s="16"/>
      <c r="BA109" s="16"/>
      <c r="BB109" s="484"/>
      <c r="BC109" s="160"/>
    </row>
    <row r="110" spans="1:55" ht="15.75" hidden="1" customHeight="1" x14ac:dyDescent="0.25">
      <c r="A110" s="754"/>
      <c r="B110" s="58"/>
      <c r="C110" s="424"/>
      <c r="D110" s="422"/>
      <c r="E110" s="56">
        <f t="shared" si="3"/>
        <v>0</v>
      </c>
      <c r="F110" s="16"/>
      <c r="G110" s="16"/>
      <c r="H110" s="16"/>
      <c r="I110" s="16"/>
      <c r="J110" s="541"/>
      <c r="K110" s="541"/>
      <c r="L110" s="541"/>
      <c r="M110" s="541"/>
      <c r="N110" s="16"/>
      <c r="O110" s="16"/>
      <c r="P110" s="16"/>
      <c r="Q110" s="16"/>
      <c r="R110" s="16"/>
      <c r="S110" s="16"/>
      <c r="T110" s="16"/>
      <c r="U110" s="16"/>
      <c r="V110" s="16"/>
      <c r="W110" s="16"/>
      <c r="X110" s="16"/>
      <c r="Y110" s="16"/>
      <c r="Z110" s="16"/>
      <c r="AA110" s="16"/>
      <c r="AB110" s="16"/>
      <c r="AC110" s="16"/>
      <c r="AD110" s="16"/>
      <c r="AE110" s="541"/>
      <c r="AF110" s="541"/>
      <c r="AG110" s="16"/>
      <c r="AH110" s="16"/>
      <c r="AI110" s="16"/>
      <c r="AJ110" s="16"/>
      <c r="AK110" s="16"/>
      <c r="AL110" s="16"/>
      <c r="AM110" s="28"/>
      <c r="AN110" s="484"/>
      <c r="AO110" s="484"/>
      <c r="AP110" s="484"/>
      <c r="AQ110" s="16"/>
      <c r="AR110" s="16"/>
      <c r="AS110" s="16"/>
      <c r="AT110" s="16"/>
      <c r="AU110" s="16"/>
      <c r="AV110" s="16"/>
      <c r="AW110" s="16"/>
      <c r="AX110" s="16"/>
      <c r="AY110" s="16"/>
      <c r="AZ110" s="16"/>
      <c r="BA110" s="16"/>
      <c r="BB110" s="484"/>
      <c r="BC110" s="160"/>
    </row>
    <row r="111" spans="1:55" ht="15.75" hidden="1" customHeight="1" x14ac:dyDescent="0.25">
      <c r="A111" s="754"/>
      <c r="B111" s="58"/>
      <c r="C111" s="425"/>
      <c r="D111" s="422"/>
      <c r="E111" s="56">
        <f t="shared" si="3"/>
        <v>0</v>
      </c>
      <c r="F111" s="16"/>
      <c r="G111" s="16"/>
      <c r="H111" s="16"/>
      <c r="I111" s="16"/>
      <c r="J111" s="541"/>
      <c r="K111" s="541"/>
      <c r="L111" s="541"/>
      <c r="M111" s="541"/>
      <c r="N111" s="16"/>
      <c r="O111" s="16"/>
      <c r="P111" s="16"/>
      <c r="Q111" s="16"/>
      <c r="R111" s="16"/>
      <c r="S111" s="16"/>
      <c r="T111" s="16"/>
      <c r="U111" s="16"/>
      <c r="V111" s="16"/>
      <c r="W111" s="16"/>
      <c r="X111" s="16"/>
      <c r="Y111" s="16"/>
      <c r="Z111" s="16"/>
      <c r="AA111" s="16"/>
      <c r="AB111" s="16"/>
      <c r="AC111" s="16"/>
      <c r="AD111" s="16"/>
      <c r="AE111" s="541"/>
      <c r="AF111" s="541"/>
      <c r="AG111" s="16"/>
      <c r="AH111" s="16"/>
      <c r="AI111" s="16"/>
      <c r="AJ111" s="16"/>
      <c r="AK111" s="16"/>
      <c r="AL111" s="16"/>
      <c r="AM111" s="28"/>
      <c r="AN111" s="484"/>
      <c r="AO111" s="484"/>
      <c r="AP111" s="484"/>
      <c r="AQ111" s="16"/>
      <c r="AR111" s="16"/>
      <c r="AS111" s="16"/>
      <c r="AT111" s="16"/>
      <c r="AU111" s="16"/>
      <c r="AV111" s="16"/>
      <c r="AW111" s="16"/>
      <c r="AX111" s="16"/>
      <c r="AY111" s="16"/>
      <c r="AZ111" s="16"/>
      <c r="BA111" s="16"/>
      <c r="BB111" s="484"/>
      <c r="BC111" s="160"/>
    </row>
    <row r="112" spans="1:55" ht="15.75" hidden="1" customHeight="1" x14ac:dyDescent="0.25">
      <c r="A112" s="754"/>
      <c r="B112" s="58"/>
      <c r="C112" s="425"/>
      <c r="D112" s="422"/>
      <c r="E112" s="56">
        <f t="shared" si="3"/>
        <v>0</v>
      </c>
      <c r="F112" s="16"/>
      <c r="G112" s="16"/>
      <c r="H112" s="16"/>
      <c r="I112" s="16"/>
      <c r="J112" s="541"/>
      <c r="K112" s="541"/>
      <c r="L112" s="541"/>
      <c r="M112" s="541"/>
      <c r="N112" s="16"/>
      <c r="O112" s="16"/>
      <c r="P112" s="16"/>
      <c r="Q112" s="16"/>
      <c r="R112" s="16"/>
      <c r="S112" s="16"/>
      <c r="T112" s="16"/>
      <c r="U112" s="16"/>
      <c r="V112" s="16"/>
      <c r="W112" s="16"/>
      <c r="X112" s="16"/>
      <c r="Y112" s="16"/>
      <c r="Z112" s="16"/>
      <c r="AA112" s="16"/>
      <c r="AB112" s="16"/>
      <c r="AC112" s="16"/>
      <c r="AD112" s="16"/>
      <c r="AE112" s="541"/>
      <c r="AF112" s="541"/>
      <c r="AG112" s="16"/>
      <c r="AH112" s="16"/>
      <c r="AI112" s="16"/>
      <c r="AJ112" s="16"/>
      <c r="AK112" s="16"/>
      <c r="AL112" s="16"/>
      <c r="AM112" s="28"/>
      <c r="AN112" s="484"/>
      <c r="AO112" s="484"/>
      <c r="AP112" s="484"/>
      <c r="AQ112" s="16"/>
      <c r="AR112" s="16"/>
      <c r="AS112" s="16"/>
      <c r="AT112" s="16"/>
      <c r="AU112" s="16"/>
      <c r="AV112" s="16"/>
      <c r="AW112" s="16"/>
      <c r="AX112" s="16"/>
      <c r="AY112" s="16"/>
      <c r="AZ112" s="16"/>
      <c r="BA112" s="16"/>
      <c r="BB112" s="484"/>
      <c r="BC112" s="160"/>
    </row>
    <row r="113" spans="1:55" ht="15.75" hidden="1" customHeight="1" x14ac:dyDescent="0.25">
      <c r="A113" s="755"/>
      <c r="B113" s="58"/>
      <c r="C113" s="426"/>
      <c r="D113" s="421"/>
      <c r="E113" s="56">
        <f t="shared" si="3"/>
        <v>0</v>
      </c>
      <c r="F113" s="484"/>
      <c r="G113" s="484"/>
      <c r="H113" s="484"/>
      <c r="I113" s="484"/>
      <c r="J113" s="540"/>
      <c r="K113" s="540"/>
      <c r="L113" s="540"/>
      <c r="M113" s="540"/>
      <c r="N113" s="484"/>
      <c r="O113" s="484"/>
      <c r="P113" s="484"/>
      <c r="Q113" s="484"/>
      <c r="R113" s="484"/>
      <c r="S113" s="484"/>
      <c r="T113" s="484"/>
      <c r="U113" s="484"/>
      <c r="V113" s="484"/>
      <c r="W113" s="484"/>
      <c r="X113" s="484"/>
      <c r="Y113" s="484"/>
      <c r="Z113" s="484"/>
      <c r="AA113" s="484"/>
      <c r="AB113" s="484"/>
      <c r="AC113" s="484"/>
      <c r="AD113" s="484"/>
      <c r="AE113" s="540"/>
      <c r="AF113" s="540"/>
      <c r="AG113" s="484"/>
      <c r="AH113" s="484"/>
      <c r="AI113" s="484"/>
      <c r="AJ113" s="484"/>
      <c r="AK113" s="484"/>
      <c r="AL113" s="484"/>
      <c r="AM113" s="485"/>
      <c r="AN113" s="484"/>
      <c r="AO113" s="484"/>
      <c r="AP113" s="484"/>
      <c r="AQ113" s="484"/>
      <c r="AR113" s="484"/>
      <c r="AS113" s="484"/>
      <c r="AT113" s="484"/>
      <c r="AU113" s="484"/>
      <c r="AV113" s="484"/>
      <c r="AW113" s="484"/>
      <c r="AX113" s="484"/>
      <c r="AY113" s="484"/>
      <c r="AZ113" s="484"/>
      <c r="BA113" s="484"/>
      <c r="BB113" s="484"/>
      <c r="BC113" s="540"/>
    </row>
    <row r="114" spans="1:55" ht="15.75" customHeight="1" x14ac:dyDescent="0.25">
      <c r="A114" s="756"/>
      <c r="B114" s="68"/>
      <c r="C114" s="425"/>
      <c r="D114" s="423"/>
      <c r="E114" s="56">
        <f t="shared" si="3"/>
        <v>0</v>
      </c>
      <c r="F114" s="14"/>
      <c r="G114" s="14"/>
      <c r="H114" s="14"/>
      <c r="I114" s="14"/>
      <c r="J114" s="542"/>
      <c r="K114" s="542"/>
      <c r="L114" s="542"/>
      <c r="M114" s="542"/>
      <c r="N114" s="14"/>
      <c r="O114" s="14"/>
      <c r="P114" s="14"/>
      <c r="Q114" s="14"/>
      <c r="R114" s="14"/>
      <c r="S114" s="14"/>
      <c r="T114" s="14"/>
      <c r="U114" s="14"/>
      <c r="V114" s="14"/>
      <c r="W114" s="14"/>
      <c r="X114" s="14"/>
      <c r="Y114" s="14"/>
      <c r="Z114" s="14"/>
      <c r="AA114" s="14"/>
      <c r="AB114" s="14"/>
      <c r="AC114" s="14"/>
      <c r="AD114" s="14"/>
      <c r="AE114" s="542"/>
      <c r="AF114" s="542"/>
      <c r="AG114" s="14"/>
      <c r="AH114" s="14"/>
      <c r="AI114" s="14"/>
      <c r="AJ114" s="14"/>
      <c r="AK114" s="14"/>
      <c r="AL114" s="16"/>
      <c r="AM114" s="28"/>
      <c r="AN114" s="484"/>
      <c r="AO114" s="484"/>
      <c r="AP114" s="484"/>
      <c r="AQ114" s="16"/>
      <c r="AR114" s="16"/>
      <c r="AS114" s="16"/>
      <c r="AT114" s="16"/>
      <c r="AU114" s="16"/>
      <c r="AV114" s="16"/>
      <c r="AW114" s="16"/>
      <c r="AX114" s="16"/>
      <c r="AY114" s="16"/>
      <c r="AZ114" s="16"/>
      <c r="BA114" s="16"/>
      <c r="BB114" s="484"/>
      <c r="BC114" s="540"/>
    </row>
    <row r="115" spans="1:55" ht="15.75" customHeight="1" x14ac:dyDescent="0.25">
      <c r="A115" s="756"/>
      <c r="B115" s="68"/>
      <c r="C115" s="425"/>
      <c r="D115" s="421"/>
      <c r="E115" s="56">
        <f t="shared" si="3"/>
        <v>0</v>
      </c>
      <c r="F115" s="14"/>
      <c r="G115" s="14"/>
      <c r="H115" s="14"/>
      <c r="I115" s="14"/>
      <c r="J115" s="542"/>
      <c r="K115" s="542"/>
      <c r="L115" s="542"/>
      <c r="M115" s="542"/>
      <c r="N115" s="14"/>
      <c r="O115" s="14"/>
      <c r="P115" s="14"/>
      <c r="Q115" s="14"/>
      <c r="R115" s="14"/>
      <c r="S115" s="14"/>
      <c r="T115" s="14"/>
      <c r="U115" s="14"/>
      <c r="V115" s="14"/>
      <c r="W115" s="14"/>
      <c r="X115" s="14"/>
      <c r="Y115" s="14"/>
      <c r="Z115" s="14"/>
      <c r="AA115" s="14"/>
      <c r="AB115" s="14"/>
      <c r="AC115" s="14"/>
      <c r="AD115" s="14"/>
      <c r="AE115" s="542"/>
      <c r="AF115" s="542"/>
      <c r="AG115" s="14"/>
      <c r="AH115" s="14"/>
      <c r="AI115" s="14"/>
      <c r="AJ115" s="14"/>
      <c r="AK115" s="14"/>
      <c r="AL115" s="16"/>
      <c r="AM115" s="28"/>
      <c r="AN115" s="484"/>
      <c r="AO115" s="484"/>
      <c r="AP115" s="484"/>
      <c r="AQ115" s="16"/>
      <c r="AR115" s="16"/>
      <c r="AS115" s="16"/>
      <c r="AT115" s="16"/>
      <c r="AU115" s="16"/>
      <c r="AV115" s="16"/>
      <c r="AW115" s="16"/>
      <c r="AX115" s="16"/>
      <c r="AY115" s="16"/>
      <c r="AZ115" s="16"/>
      <c r="BA115" s="16"/>
      <c r="BB115" s="484"/>
      <c r="BC115" s="540"/>
    </row>
    <row r="116" spans="1:55" ht="15.75" customHeight="1" x14ac:dyDescent="0.25">
      <c r="A116" s="756"/>
      <c r="B116" s="68"/>
      <c r="C116" s="418"/>
      <c r="D116" s="42"/>
      <c r="E116" s="56">
        <f t="shared" si="3"/>
        <v>0</v>
      </c>
      <c r="F116" s="14"/>
      <c r="G116" s="14"/>
      <c r="H116" s="14"/>
      <c r="I116" s="14"/>
      <c r="J116" s="542"/>
      <c r="K116" s="542"/>
      <c r="L116" s="542"/>
      <c r="M116" s="542"/>
      <c r="N116" s="14"/>
      <c r="O116" s="14"/>
      <c r="P116" s="14"/>
      <c r="Q116" s="14"/>
      <c r="R116" s="14"/>
      <c r="S116" s="14"/>
      <c r="T116" s="14"/>
      <c r="U116" s="14"/>
      <c r="V116" s="14"/>
      <c r="W116" s="14"/>
      <c r="X116" s="14"/>
      <c r="Y116" s="14"/>
      <c r="Z116" s="14"/>
      <c r="AA116" s="14"/>
      <c r="AB116" s="14"/>
      <c r="AC116" s="14"/>
      <c r="AD116" s="14"/>
      <c r="AE116" s="542"/>
      <c r="AF116" s="542"/>
      <c r="AG116" s="14"/>
      <c r="AH116" s="14"/>
      <c r="AI116" s="14"/>
      <c r="AJ116" s="14"/>
      <c r="AK116" s="14"/>
      <c r="AL116" s="16"/>
      <c r="AM116" s="28"/>
      <c r="AN116" s="484"/>
      <c r="AO116" s="484"/>
      <c r="AP116" s="484"/>
      <c r="AQ116" s="16"/>
      <c r="AR116" s="16"/>
      <c r="AS116" s="16"/>
      <c r="AT116" s="16"/>
      <c r="AU116" s="16"/>
      <c r="AV116" s="16"/>
      <c r="AW116" s="16"/>
      <c r="AX116" s="16"/>
      <c r="AY116" s="16"/>
      <c r="AZ116" s="16"/>
      <c r="BA116" s="16"/>
      <c r="BB116" s="484"/>
      <c r="BC116" s="540"/>
    </row>
    <row r="117" spans="1:55" ht="15.75" customHeight="1" x14ac:dyDescent="0.25">
      <c r="A117" s="756"/>
      <c r="B117" s="68"/>
      <c r="C117" s="418"/>
      <c r="D117" s="61"/>
      <c r="E117" s="56">
        <f t="shared" si="3"/>
        <v>0</v>
      </c>
      <c r="F117" s="16"/>
      <c r="G117" s="16"/>
      <c r="H117" s="16"/>
      <c r="I117" s="16"/>
      <c r="J117" s="541"/>
      <c r="K117" s="541"/>
      <c r="L117" s="541"/>
      <c r="M117" s="541"/>
      <c r="N117" s="16"/>
      <c r="O117" s="16"/>
      <c r="P117" s="16"/>
      <c r="Q117" s="16"/>
      <c r="R117" s="16"/>
      <c r="S117" s="16"/>
      <c r="T117" s="16"/>
      <c r="U117" s="16"/>
      <c r="V117" s="16"/>
      <c r="W117" s="16"/>
      <c r="X117" s="16"/>
      <c r="Y117" s="16"/>
      <c r="Z117" s="16"/>
      <c r="AA117" s="16"/>
      <c r="AB117" s="16"/>
      <c r="AC117" s="16"/>
      <c r="AD117" s="16"/>
      <c r="AE117" s="541"/>
      <c r="AF117" s="541"/>
      <c r="AG117" s="16"/>
      <c r="AH117" s="16"/>
      <c r="AI117" s="16"/>
      <c r="AJ117" s="16"/>
      <c r="AK117" s="16"/>
      <c r="AL117" s="16"/>
      <c r="AM117" s="28"/>
      <c r="AN117" s="484"/>
      <c r="AO117" s="484"/>
      <c r="AP117" s="484"/>
      <c r="AQ117" s="16"/>
      <c r="AR117" s="16"/>
      <c r="AS117" s="16"/>
      <c r="AT117" s="16"/>
      <c r="AU117" s="16"/>
      <c r="AV117" s="16"/>
      <c r="AW117" s="16"/>
      <c r="AX117" s="16"/>
      <c r="AY117" s="16"/>
      <c r="AZ117" s="16"/>
      <c r="BA117" s="16"/>
      <c r="BB117" s="484"/>
      <c r="BC117" s="540"/>
    </row>
    <row r="118" spans="1:55" ht="15.75" hidden="1" customHeight="1" x14ac:dyDescent="0.25">
      <c r="A118" s="756"/>
      <c r="B118" s="68"/>
      <c r="C118" s="535"/>
      <c r="D118" s="61"/>
      <c r="E118" s="56">
        <f t="shared" si="3"/>
        <v>0</v>
      </c>
      <c r="F118" s="484"/>
      <c r="G118" s="484"/>
      <c r="H118" s="484"/>
      <c r="I118" s="484"/>
      <c r="J118" s="540"/>
      <c r="K118" s="540"/>
      <c r="L118" s="540"/>
      <c r="M118" s="540"/>
      <c r="N118" s="484"/>
      <c r="O118" s="484"/>
      <c r="P118" s="484"/>
      <c r="Q118" s="484"/>
      <c r="R118" s="484"/>
      <c r="S118" s="484"/>
      <c r="T118" s="484"/>
      <c r="U118" s="484"/>
      <c r="V118" s="484"/>
      <c r="W118" s="484"/>
      <c r="X118" s="484"/>
      <c r="Y118" s="484"/>
      <c r="Z118" s="484"/>
      <c r="AA118" s="484"/>
      <c r="AB118" s="484"/>
      <c r="AC118" s="484"/>
      <c r="AD118" s="484"/>
      <c r="AE118" s="540"/>
      <c r="AF118" s="540"/>
      <c r="AG118" s="484"/>
      <c r="AH118" s="484"/>
      <c r="AI118" s="484"/>
      <c r="AJ118" s="484"/>
      <c r="AK118" s="484"/>
      <c r="AL118" s="484"/>
      <c r="AM118" s="485"/>
      <c r="AN118" s="484"/>
      <c r="AO118" s="484"/>
      <c r="AP118" s="484"/>
      <c r="AQ118" s="484"/>
      <c r="AR118" s="484"/>
      <c r="AS118" s="484"/>
      <c r="AT118" s="484"/>
      <c r="AU118" s="484"/>
      <c r="AV118" s="484"/>
      <c r="AW118" s="484"/>
      <c r="AX118" s="484"/>
      <c r="AY118" s="484"/>
      <c r="AZ118" s="484"/>
      <c r="BA118" s="484"/>
      <c r="BB118" s="484"/>
      <c r="BC118" s="540"/>
    </row>
    <row r="119" spans="1:55" ht="15.75" hidden="1" customHeight="1" x14ac:dyDescent="0.25">
      <c r="A119" s="756"/>
      <c r="B119" s="68"/>
      <c r="C119" s="418"/>
      <c r="D119" s="61"/>
      <c r="E119" s="56">
        <f t="shared" si="3"/>
        <v>0</v>
      </c>
      <c r="F119" s="484"/>
      <c r="G119" s="484"/>
      <c r="H119" s="484"/>
      <c r="I119" s="484"/>
      <c r="J119" s="540"/>
      <c r="K119" s="540"/>
      <c r="L119" s="540"/>
      <c r="M119" s="540"/>
      <c r="N119" s="484"/>
      <c r="O119" s="484"/>
      <c r="P119" s="484"/>
      <c r="Q119" s="484"/>
      <c r="R119" s="484"/>
      <c r="S119" s="484"/>
      <c r="T119" s="484"/>
      <c r="U119" s="484"/>
      <c r="V119" s="484"/>
      <c r="W119" s="484"/>
      <c r="X119" s="484"/>
      <c r="Y119" s="484"/>
      <c r="Z119" s="484"/>
      <c r="AA119" s="484"/>
      <c r="AB119" s="484"/>
      <c r="AC119" s="484"/>
      <c r="AD119" s="484"/>
      <c r="AE119" s="540"/>
      <c r="AF119" s="540"/>
      <c r="AG119" s="484"/>
      <c r="AH119" s="484"/>
      <c r="AI119" s="484"/>
      <c r="AJ119" s="484"/>
      <c r="AK119" s="484"/>
      <c r="AL119" s="484"/>
      <c r="AM119" s="485"/>
      <c r="AN119" s="484"/>
      <c r="AO119" s="484"/>
      <c r="AP119" s="484"/>
      <c r="AQ119" s="484"/>
      <c r="AR119" s="484"/>
      <c r="AS119" s="484"/>
      <c r="AT119" s="484"/>
      <c r="AU119" s="484"/>
      <c r="AV119" s="484"/>
      <c r="AW119" s="484"/>
      <c r="AX119" s="484"/>
      <c r="AY119" s="484"/>
      <c r="AZ119" s="484"/>
      <c r="BA119" s="484"/>
      <c r="BB119" s="484"/>
      <c r="BC119" s="540"/>
    </row>
    <row r="120" spans="1:55" ht="15.75" hidden="1" customHeight="1" x14ac:dyDescent="0.25">
      <c r="A120" s="756"/>
      <c r="B120" s="68"/>
      <c r="C120" s="536"/>
      <c r="D120" s="61"/>
      <c r="E120" s="56">
        <f t="shared" si="3"/>
        <v>0</v>
      </c>
      <c r="F120" s="484"/>
      <c r="G120" s="484"/>
      <c r="H120" s="484"/>
      <c r="I120" s="484"/>
      <c r="J120" s="540"/>
      <c r="K120" s="540"/>
      <c r="L120" s="540"/>
      <c r="M120" s="540"/>
      <c r="N120" s="484"/>
      <c r="O120" s="484"/>
      <c r="P120" s="484"/>
      <c r="Q120" s="484"/>
      <c r="R120" s="484"/>
      <c r="S120" s="484"/>
      <c r="T120" s="484"/>
      <c r="U120" s="484"/>
      <c r="V120" s="484"/>
      <c r="W120" s="484"/>
      <c r="X120" s="484"/>
      <c r="Y120" s="484"/>
      <c r="Z120" s="484"/>
      <c r="AA120" s="484"/>
      <c r="AB120" s="484"/>
      <c r="AC120" s="484"/>
      <c r="AD120" s="484"/>
      <c r="AE120" s="540"/>
      <c r="AF120" s="540"/>
      <c r="AG120" s="484"/>
      <c r="AH120" s="484"/>
      <c r="AI120" s="484"/>
      <c r="AJ120" s="484"/>
      <c r="AK120" s="484"/>
      <c r="AL120" s="484"/>
      <c r="AM120" s="485"/>
      <c r="AN120" s="484"/>
      <c r="AO120" s="484"/>
      <c r="AP120" s="484"/>
      <c r="AQ120" s="484"/>
      <c r="AR120" s="484"/>
      <c r="AS120" s="484"/>
      <c r="AT120" s="484"/>
      <c r="AU120" s="484"/>
      <c r="AV120" s="484"/>
      <c r="AW120" s="484"/>
      <c r="AX120" s="484"/>
      <c r="AY120" s="484"/>
      <c r="AZ120" s="484"/>
      <c r="BA120" s="484"/>
      <c r="BB120" s="484"/>
      <c r="BC120" s="540"/>
    </row>
    <row r="121" spans="1:55" ht="15.75" hidden="1" customHeight="1" x14ac:dyDescent="0.25">
      <c r="A121" s="756"/>
      <c r="B121" s="68"/>
      <c r="C121" s="536"/>
      <c r="D121" s="61"/>
      <c r="E121" s="56">
        <f t="shared" si="3"/>
        <v>0</v>
      </c>
      <c r="F121" s="484"/>
      <c r="G121" s="484"/>
      <c r="H121" s="484"/>
      <c r="I121" s="484"/>
      <c r="J121" s="540"/>
      <c r="K121" s="540"/>
      <c r="L121" s="540"/>
      <c r="M121" s="540"/>
      <c r="N121" s="484"/>
      <c r="O121" s="484"/>
      <c r="P121" s="484"/>
      <c r="Q121" s="484"/>
      <c r="R121" s="484"/>
      <c r="S121" s="484"/>
      <c r="T121" s="484"/>
      <c r="U121" s="484"/>
      <c r="V121" s="484"/>
      <c r="W121" s="484"/>
      <c r="X121" s="484"/>
      <c r="Y121" s="484"/>
      <c r="Z121" s="484"/>
      <c r="AA121" s="484"/>
      <c r="AB121" s="484"/>
      <c r="AC121" s="484"/>
      <c r="AD121" s="484"/>
      <c r="AE121" s="540"/>
      <c r="AF121" s="540"/>
      <c r="AG121" s="484"/>
      <c r="AH121" s="484"/>
      <c r="AI121" s="484"/>
      <c r="AJ121" s="484"/>
      <c r="AK121" s="484"/>
      <c r="AL121" s="484"/>
      <c r="AM121" s="485"/>
      <c r="AN121" s="484"/>
      <c r="AO121" s="484"/>
      <c r="AP121" s="484"/>
      <c r="AQ121" s="484"/>
      <c r="AR121" s="484"/>
      <c r="AS121" s="484"/>
      <c r="AT121" s="484"/>
      <c r="AU121" s="484"/>
      <c r="AV121" s="484"/>
      <c r="AW121" s="484"/>
      <c r="AX121" s="484"/>
      <c r="AY121" s="484"/>
      <c r="AZ121" s="484"/>
      <c r="BA121" s="484"/>
      <c r="BB121" s="484"/>
      <c r="BC121" s="540"/>
    </row>
    <row r="122" spans="1:55" ht="15.75" hidden="1" customHeight="1" x14ac:dyDescent="0.25">
      <c r="A122" s="756"/>
      <c r="B122" s="68"/>
      <c r="C122" s="536"/>
      <c r="D122" s="61"/>
      <c r="E122" s="56">
        <f t="shared" si="3"/>
        <v>0</v>
      </c>
      <c r="F122" s="484"/>
      <c r="G122" s="484"/>
      <c r="H122" s="484"/>
      <c r="I122" s="484"/>
      <c r="J122" s="540"/>
      <c r="K122" s="540"/>
      <c r="L122" s="540"/>
      <c r="M122" s="540"/>
      <c r="N122" s="484"/>
      <c r="O122" s="484"/>
      <c r="P122" s="484"/>
      <c r="Q122" s="484"/>
      <c r="R122" s="484"/>
      <c r="S122" s="484"/>
      <c r="T122" s="484"/>
      <c r="U122" s="484"/>
      <c r="V122" s="484"/>
      <c r="W122" s="484"/>
      <c r="X122" s="484"/>
      <c r="Y122" s="484"/>
      <c r="Z122" s="484"/>
      <c r="AA122" s="484"/>
      <c r="AB122" s="484"/>
      <c r="AC122" s="484"/>
      <c r="AD122" s="484"/>
      <c r="AE122" s="540"/>
      <c r="AF122" s="540"/>
      <c r="AG122" s="484"/>
      <c r="AH122" s="484"/>
      <c r="AI122" s="484"/>
      <c r="AJ122" s="484"/>
      <c r="AK122" s="484"/>
      <c r="AL122" s="484"/>
      <c r="AM122" s="485"/>
      <c r="AN122" s="484"/>
      <c r="AO122" s="484"/>
      <c r="AP122" s="484"/>
      <c r="AQ122" s="484"/>
      <c r="AR122" s="484"/>
      <c r="AS122" s="484"/>
      <c r="AT122" s="484"/>
      <c r="AU122" s="484"/>
      <c r="AV122" s="484"/>
      <c r="AW122" s="484"/>
      <c r="AX122" s="484"/>
      <c r="AY122" s="484"/>
      <c r="AZ122" s="484"/>
      <c r="BA122" s="484"/>
      <c r="BB122" s="484"/>
      <c r="BC122" s="540"/>
    </row>
    <row r="123" spans="1:55" ht="15.75" hidden="1" customHeight="1" x14ac:dyDescent="0.25">
      <c r="A123" s="756"/>
      <c r="B123" s="68"/>
      <c r="C123" s="536"/>
      <c r="D123" s="61"/>
      <c r="E123" s="56">
        <f t="shared" si="3"/>
        <v>0</v>
      </c>
      <c r="F123" s="484"/>
      <c r="G123" s="484"/>
      <c r="H123" s="484"/>
      <c r="I123" s="484"/>
      <c r="J123" s="540"/>
      <c r="K123" s="540"/>
      <c r="L123" s="540"/>
      <c r="M123" s="540"/>
      <c r="N123" s="484"/>
      <c r="O123" s="484"/>
      <c r="P123" s="484"/>
      <c r="Q123" s="484"/>
      <c r="R123" s="484"/>
      <c r="S123" s="484"/>
      <c r="T123" s="484"/>
      <c r="U123" s="484"/>
      <c r="V123" s="484"/>
      <c r="W123" s="484"/>
      <c r="X123" s="484"/>
      <c r="Y123" s="484"/>
      <c r="Z123" s="484"/>
      <c r="AA123" s="484"/>
      <c r="AB123" s="484"/>
      <c r="AC123" s="484"/>
      <c r="AD123" s="484"/>
      <c r="AE123" s="540"/>
      <c r="AF123" s="540"/>
      <c r="AG123" s="484"/>
      <c r="AH123" s="484"/>
      <c r="AI123" s="484"/>
      <c r="AJ123" s="484"/>
      <c r="AK123" s="484"/>
      <c r="AL123" s="484"/>
      <c r="AM123" s="485"/>
      <c r="AN123" s="484"/>
      <c r="AO123" s="484"/>
      <c r="AP123" s="484"/>
      <c r="AQ123" s="484"/>
      <c r="AR123" s="484"/>
      <c r="AS123" s="484"/>
      <c r="AT123" s="484"/>
      <c r="AU123" s="484"/>
      <c r="AV123" s="484"/>
      <c r="AW123" s="484"/>
      <c r="AX123" s="484"/>
      <c r="AY123" s="484"/>
      <c r="AZ123" s="484"/>
      <c r="BA123" s="484"/>
      <c r="BB123" s="484"/>
      <c r="BC123" s="540"/>
    </row>
    <row r="124" spans="1:55" ht="15.75" hidden="1" customHeight="1" x14ac:dyDescent="0.25">
      <c r="A124" s="756"/>
      <c r="B124" s="68"/>
      <c r="C124" s="536"/>
      <c r="D124" s="61"/>
      <c r="E124" s="56">
        <f t="shared" si="3"/>
        <v>0</v>
      </c>
      <c r="F124" s="16"/>
      <c r="G124" s="16"/>
      <c r="H124" s="16"/>
      <c r="I124" s="16"/>
      <c r="J124" s="541"/>
      <c r="K124" s="541"/>
      <c r="L124" s="541"/>
      <c r="M124" s="541"/>
      <c r="N124" s="16"/>
      <c r="O124" s="16"/>
      <c r="P124" s="16"/>
      <c r="Q124" s="16"/>
      <c r="R124" s="16"/>
      <c r="S124" s="16"/>
      <c r="T124" s="16"/>
      <c r="U124" s="16"/>
      <c r="V124" s="16"/>
      <c r="W124" s="16"/>
      <c r="X124" s="16"/>
      <c r="Y124" s="16"/>
      <c r="Z124" s="16"/>
      <c r="AA124" s="16"/>
      <c r="AB124" s="16"/>
      <c r="AC124" s="16"/>
      <c r="AD124" s="16"/>
      <c r="AE124" s="541"/>
      <c r="AF124" s="541"/>
      <c r="AG124" s="16"/>
      <c r="AH124" s="16"/>
      <c r="AI124" s="16"/>
      <c r="AJ124" s="16"/>
      <c r="AK124" s="16"/>
      <c r="AL124" s="16"/>
      <c r="AM124" s="28"/>
      <c r="AN124" s="484"/>
      <c r="AO124" s="484"/>
      <c r="AP124" s="484"/>
      <c r="AQ124" s="16"/>
      <c r="AR124" s="16"/>
      <c r="AS124" s="16"/>
      <c r="AT124" s="16"/>
      <c r="AU124" s="16"/>
      <c r="AV124" s="16"/>
      <c r="AW124" s="16"/>
      <c r="AX124" s="16"/>
      <c r="AY124" s="16"/>
      <c r="AZ124" s="16"/>
      <c r="BA124" s="16"/>
      <c r="BB124" s="484"/>
      <c r="BC124" s="540"/>
    </row>
    <row r="125" spans="1:55" ht="15.75" hidden="1" customHeight="1" x14ac:dyDescent="0.25">
      <c r="A125" s="757"/>
      <c r="B125" s="68"/>
      <c r="C125" s="418"/>
      <c r="D125" s="61"/>
      <c r="E125" s="56">
        <f t="shared" si="3"/>
        <v>0</v>
      </c>
      <c r="F125" s="484"/>
      <c r="G125" s="484"/>
      <c r="H125" s="484"/>
      <c r="I125" s="484"/>
      <c r="J125" s="540"/>
      <c r="K125" s="540"/>
      <c r="L125" s="540"/>
      <c r="M125" s="540"/>
      <c r="N125" s="484"/>
      <c r="O125" s="484"/>
      <c r="P125" s="484"/>
      <c r="Q125" s="484"/>
      <c r="R125" s="484"/>
      <c r="S125" s="484"/>
      <c r="T125" s="484"/>
      <c r="U125" s="484"/>
      <c r="V125" s="484"/>
      <c r="W125" s="484"/>
      <c r="X125" s="484"/>
      <c r="Y125" s="484"/>
      <c r="Z125" s="484"/>
      <c r="AA125" s="484"/>
      <c r="AB125" s="484"/>
      <c r="AC125" s="484"/>
      <c r="AD125" s="484"/>
      <c r="AE125" s="540"/>
      <c r="AF125" s="540"/>
      <c r="AG125" s="484"/>
      <c r="AH125" s="484"/>
      <c r="AI125" s="484"/>
      <c r="AJ125" s="484"/>
      <c r="AK125" s="484"/>
      <c r="AL125" s="484"/>
      <c r="AM125" s="485"/>
      <c r="AN125" s="484"/>
      <c r="AO125" s="484"/>
      <c r="AP125" s="484"/>
      <c r="AQ125" s="484"/>
      <c r="AR125" s="484"/>
      <c r="AS125" s="484"/>
      <c r="AT125" s="484"/>
      <c r="AU125" s="484"/>
      <c r="AV125" s="484"/>
      <c r="AW125" s="484"/>
      <c r="AX125" s="484"/>
      <c r="AY125" s="484"/>
      <c r="AZ125" s="484"/>
      <c r="BA125" s="484"/>
      <c r="BB125" s="484"/>
      <c r="BC125" s="540"/>
    </row>
    <row r="126" spans="1:55" ht="15.75" customHeight="1" x14ac:dyDescent="0.25">
      <c r="A126" s="745"/>
      <c r="B126" s="82"/>
      <c r="C126" s="418"/>
      <c r="D126" s="42"/>
      <c r="E126" s="56">
        <f t="shared" si="3"/>
        <v>0</v>
      </c>
      <c r="F126" s="14"/>
      <c r="G126" s="14"/>
      <c r="H126" s="14"/>
      <c r="I126" s="14"/>
      <c r="J126" s="542"/>
      <c r="K126" s="542"/>
      <c r="L126" s="542"/>
      <c r="M126" s="542"/>
      <c r="N126" s="14"/>
      <c r="O126" s="14"/>
      <c r="P126" s="14"/>
      <c r="Q126" s="14"/>
      <c r="R126" s="14"/>
      <c r="S126" s="14"/>
      <c r="T126" s="14"/>
      <c r="U126" s="14"/>
      <c r="V126" s="14"/>
      <c r="W126" s="14"/>
      <c r="X126" s="14"/>
      <c r="Y126" s="14"/>
      <c r="Z126" s="14"/>
      <c r="AA126" s="14"/>
      <c r="AB126" s="14"/>
      <c r="AC126" s="14"/>
      <c r="AD126" s="14"/>
      <c r="AE126" s="542"/>
      <c r="AF126" s="542"/>
      <c r="AG126" s="14"/>
      <c r="AH126" s="14"/>
      <c r="AI126" s="14"/>
      <c r="AJ126" s="14"/>
      <c r="AK126" s="14"/>
      <c r="AL126" s="14"/>
      <c r="AM126" s="27"/>
      <c r="AN126" s="484"/>
      <c r="AO126" s="484"/>
      <c r="AP126" s="484"/>
      <c r="AQ126" s="14"/>
      <c r="AR126" s="14"/>
      <c r="AS126" s="14"/>
      <c r="AT126" s="14"/>
      <c r="AU126" s="14"/>
      <c r="AV126" s="14"/>
      <c r="AW126" s="14"/>
      <c r="AX126" s="14"/>
      <c r="AY126" s="14"/>
      <c r="AZ126" s="14"/>
      <c r="BA126" s="14"/>
      <c r="BB126" s="484"/>
      <c r="BC126" s="540"/>
    </row>
    <row r="127" spans="1:55" ht="15.75" customHeight="1" x14ac:dyDescent="0.25">
      <c r="A127" s="745"/>
      <c r="B127" s="64"/>
      <c r="C127" s="418"/>
      <c r="D127" s="42"/>
      <c r="E127" s="56">
        <f t="shared" si="3"/>
        <v>0</v>
      </c>
      <c r="F127" s="14"/>
      <c r="G127" s="14"/>
      <c r="H127" s="14"/>
      <c r="I127" s="14"/>
      <c r="J127" s="542"/>
      <c r="K127" s="542"/>
      <c r="L127" s="542"/>
      <c r="M127" s="542"/>
      <c r="N127" s="14"/>
      <c r="O127" s="14"/>
      <c r="P127" s="14"/>
      <c r="Q127" s="14"/>
      <c r="R127" s="14"/>
      <c r="S127" s="14"/>
      <c r="T127" s="14"/>
      <c r="U127" s="14"/>
      <c r="V127" s="14"/>
      <c r="W127" s="14"/>
      <c r="X127" s="14"/>
      <c r="Y127" s="14"/>
      <c r="Z127" s="14"/>
      <c r="AA127" s="14"/>
      <c r="AB127" s="14"/>
      <c r="AC127" s="14"/>
      <c r="AD127" s="14"/>
      <c r="AE127" s="542"/>
      <c r="AF127" s="542"/>
      <c r="AG127" s="14"/>
      <c r="AH127" s="14"/>
      <c r="AI127" s="14"/>
      <c r="AJ127" s="14"/>
      <c r="AK127" s="14"/>
      <c r="AL127" s="14"/>
      <c r="AM127" s="27"/>
      <c r="AN127" s="484"/>
      <c r="AO127" s="484"/>
      <c r="AP127" s="484"/>
      <c r="AQ127" s="14"/>
      <c r="AR127" s="14"/>
      <c r="AS127" s="14"/>
      <c r="AT127" s="14"/>
      <c r="AU127" s="14"/>
      <c r="AV127" s="14"/>
      <c r="AW127" s="14"/>
      <c r="AX127" s="14"/>
      <c r="AY127" s="14"/>
      <c r="AZ127" s="14"/>
      <c r="BA127" s="14"/>
      <c r="BB127" s="484"/>
      <c r="BC127" s="540"/>
    </row>
    <row r="128" spans="1:55" ht="15.75" customHeight="1" x14ac:dyDescent="0.25">
      <c r="A128" s="745"/>
      <c r="B128" s="64"/>
      <c r="C128" s="539"/>
      <c r="D128" s="55"/>
      <c r="E128" s="56">
        <f t="shared" si="3"/>
        <v>0</v>
      </c>
      <c r="F128" s="14"/>
      <c r="G128" s="14"/>
      <c r="H128" s="14"/>
      <c r="I128" s="14"/>
      <c r="J128" s="542"/>
      <c r="K128" s="542"/>
      <c r="L128" s="542"/>
      <c r="M128" s="542"/>
      <c r="N128" s="14"/>
      <c r="O128" s="14"/>
      <c r="P128" s="14"/>
      <c r="Q128" s="14"/>
      <c r="R128" s="14"/>
      <c r="S128" s="14"/>
      <c r="T128" s="14"/>
      <c r="U128" s="14"/>
      <c r="V128" s="14"/>
      <c r="W128" s="14"/>
      <c r="X128" s="14"/>
      <c r="Y128" s="14"/>
      <c r="Z128" s="14"/>
      <c r="AA128" s="14"/>
      <c r="AB128" s="14"/>
      <c r="AC128" s="14"/>
      <c r="AD128" s="14"/>
      <c r="AE128" s="542"/>
      <c r="AF128" s="542"/>
      <c r="AG128" s="14"/>
      <c r="AH128" s="14"/>
      <c r="AI128" s="14"/>
      <c r="AJ128" s="14"/>
      <c r="AK128" s="14"/>
      <c r="AL128" s="14"/>
      <c r="AM128" s="27"/>
      <c r="AN128" s="484"/>
      <c r="AO128" s="484"/>
      <c r="AP128" s="484"/>
      <c r="AQ128" s="14"/>
      <c r="AR128" s="14"/>
      <c r="AS128" s="14"/>
      <c r="AT128" s="14"/>
      <c r="AU128" s="14"/>
      <c r="AV128" s="14"/>
      <c r="AW128" s="14"/>
      <c r="AX128" s="14"/>
      <c r="AY128" s="14"/>
      <c r="AZ128" s="14"/>
      <c r="BA128" s="14"/>
      <c r="BB128" s="484"/>
      <c r="BC128" s="540"/>
    </row>
    <row r="129" spans="1:55" ht="15.75" customHeight="1" x14ac:dyDescent="0.25">
      <c r="A129" s="745"/>
      <c r="B129" s="82"/>
      <c r="C129" s="535"/>
      <c r="D129" s="61"/>
      <c r="E129" s="56">
        <f t="shared" si="3"/>
        <v>0</v>
      </c>
      <c r="F129" s="14"/>
      <c r="G129" s="14"/>
      <c r="H129" s="14"/>
      <c r="I129" s="14"/>
      <c r="J129" s="542"/>
      <c r="K129" s="542"/>
      <c r="L129" s="542"/>
      <c r="M129" s="542"/>
      <c r="N129" s="14"/>
      <c r="O129" s="14"/>
      <c r="P129" s="14"/>
      <c r="Q129" s="14"/>
      <c r="R129" s="14"/>
      <c r="S129" s="14"/>
      <c r="T129" s="14"/>
      <c r="U129" s="14"/>
      <c r="V129" s="14"/>
      <c r="W129" s="14"/>
      <c r="X129" s="14"/>
      <c r="Y129" s="14"/>
      <c r="Z129" s="14"/>
      <c r="AA129" s="14"/>
      <c r="AB129" s="14"/>
      <c r="AC129" s="14"/>
      <c r="AD129" s="14"/>
      <c r="AE129" s="542"/>
      <c r="AF129" s="542"/>
      <c r="AG129" s="14"/>
      <c r="AH129" s="14"/>
      <c r="AI129" s="14"/>
      <c r="AJ129" s="14"/>
      <c r="AK129" s="14"/>
      <c r="AL129" s="14"/>
      <c r="AM129" s="27"/>
      <c r="AN129" s="484"/>
      <c r="AO129" s="484"/>
      <c r="AP129" s="484"/>
      <c r="AQ129" s="14"/>
      <c r="AR129" s="14"/>
      <c r="AS129" s="14"/>
      <c r="AT129" s="14"/>
      <c r="AU129" s="14"/>
      <c r="AV129" s="14"/>
      <c r="AW129" s="14"/>
      <c r="AX129" s="14"/>
      <c r="AY129" s="14"/>
      <c r="AZ129" s="14"/>
      <c r="BA129" s="14"/>
      <c r="BB129" s="484"/>
      <c r="BC129" s="540"/>
    </row>
    <row r="130" spans="1:55" ht="15.75" customHeight="1" x14ac:dyDescent="0.25">
      <c r="A130" s="745"/>
      <c r="B130" s="82"/>
      <c r="C130" s="535"/>
      <c r="D130" s="61"/>
      <c r="E130" s="56">
        <f t="shared" si="3"/>
        <v>0</v>
      </c>
      <c r="F130" s="14"/>
      <c r="G130" s="14"/>
      <c r="H130" s="14"/>
      <c r="I130" s="14"/>
      <c r="J130" s="542"/>
      <c r="K130" s="542"/>
      <c r="L130" s="542"/>
      <c r="M130" s="542"/>
      <c r="N130" s="14"/>
      <c r="O130" s="14"/>
      <c r="P130" s="14"/>
      <c r="Q130" s="14"/>
      <c r="R130" s="14"/>
      <c r="S130" s="14"/>
      <c r="T130" s="14"/>
      <c r="U130" s="14"/>
      <c r="V130" s="14"/>
      <c r="W130" s="14"/>
      <c r="X130" s="14"/>
      <c r="Y130" s="14"/>
      <c r="Z130" s="14"/>
      <c r="AA130" s="14"/>
      <c r="AB130" s="14"/>
      <c r="AC130" s="14"/>
      <c r="AD130" s="14"/>
      <c r="AE130" s="542"/>
      <c r="AF130" s="542"/>
      <c r="AG130" s="14"/>
      <c r="AH130" s="14"/>
      <c r="AI130" s="14"/>
      <c r="AJ130" s="14"/>
      <c r="AK130" s="14"/>
      <c r="AL130" s="14"/>
      <c r="AM130" s="27"/>
      <c r="AN130" s="484"/>
      <c r="AO130" s="484"/>
      <c r="AP130" s="484"/>
      <c r="AQ130" s="14"/>
      <c r="AR130" s="14"/>
      <c r="AS130" s="14"/>
      <c r="AT130" s="14"/>
      <c r="AU130" s="14"/>
      <c r="AV130" s="14"/>
      <c r="AW130" s="14"/>
      <c r="AX130" s="14"/>
      <c r="AY130" s="14"/>
      <c r="AZ130" s="14"/>
      <c r="BA130" s="14"/>
      <c r="BB130" s="484"/>
      <c r="BC130" s="540"/>
    </row>
    <row r="131" spans="1:55" ht="15.75" customHeight="1" x14ac:dyDescent="0.25">
      <c r="A131" s="745"/>
      <c r="B131" s="69"/>
      <c r="C131" s="418"/>
      <c r="D131" s="61"/>
      <c r="E131" s="56">
        <f t="shared" si="3"/>
        <v>0</v>
      </c>
      <c r="F131" s="14"/>
      <c r="G131" s="14"/>
      <c r="H131" s="14"/>
      <c r="I131" s="14"/>
      <c r="J131" s="542"/>
      <c r="K131" s="542"/>
      <c r="L131" s="542"/>
      <c r="M131" s="542"/>
      <c r="N131" s="14"/>
      <c r="O131" s="14"/>
      <c r="P131" s="14"/>
      <c r="Q131" s="14"/>
      <c r="R131" s="14"/>
      <c r="S131" s="14"/>
      <c r="T131" s="14"/>
      <c r="U131" s="14"/>
      <c r="V131" s="14"/>
      <c r="W131" s="14"/>
      <c r="X131" s="14"/>
      <c r="Y131" s="14"/>
      <c r="Z131" s="14"/>
      <c r="AA131" s="14"/>
      <c r="AB131" s="14"/>
      <c r="AC131" s="14"/>
      <c r="AD131" s="14"/>
      <c r="AE131" s="542"/>
      <c r="AF131" s="542"/>
      <c r="AG131" s="14"/>
      <c r="AH131" s="14"/>
      <c r="AI131" s="14"/>
      <c r="AJ131" s="14"/>
      <c r="AK131" s="14"/>
      <c r="AL131" s="14"/>
      <c r="AM131" s="27"/>
      <c r="AN131" s="484"/>
      <c r="AO131" s="484"/>
      <c r="AP131" s="484"/>
      <c r="AQ131" s="14"/>
      <c r="AR131" s="14"/>
      <c r="AS131" s="14"/>
      <c r="AT131" s="14"/>
      <c r="AU131" s="14"/>
      <c r="AV131" s="14"/>
      <c r="AW131" s="14"/>
      <c r="AX131" s="14"/>
      <c r="AY131" s="14"/>
      <c r="AZ131" s="14"/>
      <c r="BA131" s="14"/>
      <c r="BB131" s="484"/>
      <c r="BC131" s="540"/>
    </row>
    <row r="132" spans="1:55" ht="15.75" hidden="1" customHeight="1" x14ac:dyDescent="0.25">
      <c r="A132" s="745"/>
      <c r="B132" s="70"/>
      <c r="C132" s="418"/>
      <c r="D132" s="61"/>
      <c r="E132" s="56">
        <f t="shared" si="3"/>
        <v>0</v>
      </c>
      <c r="F132" s="14"/>
      <c r="G132" s="14"/>
      <c r="H132" s="14"/>
      <c r="I132" s="14"/>
      <c r="J132" s="542"/>
      <c r="K132" s="542"/>
      <c r="L132" s="542"/>
      <c r="M132" s="542"/>
      <c r="N132" s="14"/>
      <c r="O132" s="14"/>
      <c r="P132" s="14"/>
      <c r="Q132" s="14"/>
      <c r="R132" s="14"/>
      <c r="S132" s="14"/>
      <c r="T132" s="14"/>
      <c r="U132" s="14"/>
      <c r="V132" s="14"/>
      <c r="W132" s="14"/>
      <c r="X132" s="14"/>
      <c r="Y132" s="14"/>
      <c r="Z132" s="14"/>
      <c r="AA132" s="14"/>
      <c r="AB132" s="14"/>
      <c r="AC132" s="14"/>
      <c r="AD132" s="14"/>
      <c r="AE132" s="542"/>
      <c r="AF132" s="542"/>
      <c r="AG132" s="14"/>
      <c r="AH132" s="14"/>
      <c r="AI132" s="14"/>
      <c r="AJ132" s="14"/>
      <c r="AK132" s="14"/>
      <c r="AL132" s="14"/>
      <c r="AM132" s="27"/>
      <c r="AN132" s="484"/>
      <c r="AO132" s="484"/>
      <c r="AP132" s="484"/>
      <c r="AQ132" s="14"/>
      <c r="AR132" s="14"/>
      <c r="AS132" s="14"/>
      <c r="AT132" s="14"/>
      <c r="AU132" s="14"/>
      <c r="AV132" s="14"/>
      <c r="AW132" s="14"/>
      <c r="AX132" s="14"/>
      <c r="AY132" s="14"/>
      <c r="AZ132" s="14"/>
      <c r="BA132" s="14"/>
      <c r="BB132" s="484"/>
      <c r="BC132" s="540"/>
    </row>
    <row r="133" spans="1:55" ht="15.75" hidden="1" customHeight="1" x14ac:dyDescent="0.25">
      <c r="A133" s="745"/>
      <c r="B133" s="69"/>
      <c r="C133" s="536"/>
      <c r="D133" s="61"/>
      <c r="E133" s="56">
        <f t="shared" si="3"/>
        <v>0</v>
      </c>
      <c r="F133" s="14"/>
      <c r="G133" s="14"/>
      <c r="H133" s="14"/>
      <c r="I133" s="14"/>
      <c r="J133" s="542"/>
      <c r="K133" s="542"/>
      <c r="L133" s="542"/>
      <c r="M133" s="542"/>
      <c r="N133" s="14"/>
      <c r="O133" s="14"/>
      <c r="P133" s="14"/>
      <c r="Q133" s="14"/>
      <c r="R133" s="14"/>
      <c r="S133" s="14"/>
      <c r="T133" s="14"/>
      <c r="U133" s="14"/>
      <c r="V133" s="14"/>
      <c r="W133" s="14"/>
      <c r="X133" s="14"/>
      <c r="Y133" s="14"/>
      <c r="Z133" s="14"/>
      <c r="AA133" s="14"/>
      <c r="AB133" s="14"/>
      <c r="AC133" s="14"/>
      <c r="AD133" s="14"/>
      <c r="AE133" s="542"/>
      <c r="AF133" s="542"/>
      <c r="AG133" s="14"/>
      <c r="AH133" s="14"/>
      <c r="AI133" s="14"/>
      <c r="AJ133" s="14"/>
      <c r="AK133" s="14"/>
      <c r="AL133" s="14"/>
      <c r="AM133" s="27"/>
      <c r="AN133" s="484"/>
      <c r="AO133" s="484"/>
      <c r="AP133" s="484"/>
      <c r="AQ133" s="14"/>
      <c r="AR133" s="14"/>
      <c r="AS133" s="14"/>
      <c r="AT133" s="14"/>
      <c r="AU133" s="14"/>
      <c r="AV133" s="14"/>
      <c r="AW133" s="14"/>
      <c r="AX133" s="14"/>
      <c r="AY133" s="14"/>
      <c r="AZ133" s="14"/>
      <c r="BA133" s="14"/>
      <c r="BB133" s="484"/>
      <c r="BC133" s="540"/>
    </row>
    <row r="134" spans="1:55" ht="15.75" hidden="1" customHeight="1" x14ac:dyDescent="0.25">
      <c r="A134" s="745"/>
      <c r="B134" s="70"/>
      <c r="C134" s="537"/>
      <c r="D134" s="61"/>
      <c r="E134" s="56">
        <f t="shared" si="3"/>
        <v>0</v>
      </c>
      <c r="F134" s="14"/>
      <c r="G134" s="14"/>
      <c r="H134" s="14"/>
      <c r="I134" s="14"/>
      <c r="J134" s="542"/>
      <c r="K134" s="542"/>
      <c r="L134" s="542"/>
      <c r="M134" s="542"/>
      <c r="N134" s="14"/>
      <c r="O134" s="14"/>
      <c r="P134" s="14"/>
      <c r="Q134" s="14"/>
      <c r="R134" s="14"/>
      <c r="S134" s="14"/>
      <c r="T134" s="14"/>
      <c r="U134" s="14"/>
      <c r="V134" s="14"/>
      <c r="W134" s="14"/>
      <c r="X134" s="14"/>
      <c r="Y134" s="14"/>
      <c r="Z134" s="14"/>
      <c r="AA134" s="14"/>
      <c r="AB134" s="14"/>
      <c r="AC134" s="14"/>
      <c r="AD134" s="14"/>
      <c r="AE134" s="542"/>
      <c r="AF134" s="542"/>
      <c r="AG134" s="14"/>
      <c r="AH134" s="14"/>
      <c r="AI134" s="14"/>
      <c r="AJ134" s="14"/>
      <c r="AK134" s="14"/>
      <c r="AL134" s="14"/>
      <c r="AM134" s="27"/>
      <c r="AN134" s="484"/>
      <c r="AO134" s="484"/>
      <c r="AP134" s="484"/>
      <c r="AQ134" s="14"/>
      <c r="AR134" s="14"/>
      <c r="AS134" s="14"/>
      <c r="AT134" s="14"/>
      <c r="AU134" s="14"/>
      <c r="AV134" s="14"/>
      <c r="AW134" s="14"/>
      <c r="AX134" s="14"/>
      <c r="AY134" s="14"/>
      <c r="AZ134" s="14"/>
      <c r="BA134" s="14"/>
      <c r="BB134" s="484"/>
      <c r="BC134" s="540"/>
    </row>
    <row r="135" spans="1:55" ht="15.75" hidden="1" customHeight="1" x14ac:dyDescent="0.25">
      <c r="A135" s="745"/>
      <c r="B135" s="69"/>
      <c r="C135" s="536"/>
      <c r="D135" s="61"/>
      <c r="E135" s="56">
        <f t="shared" ref="E135:E172" si="4">COUNTA(F135:BC135)</f>
        <v>0</v>
      </c>
      <c r="F135" s="14"/>
      <c r="G135" s="14"/>
      <c r="H135" s="14"/>
      <c r="I135" s="14"/>
      <c r="J135" s="542"/>
      <c r="K135" s="542"/>
      <c r="L135" s="542"/>
      <c r="M135" s="542"/>
      <c r="N135" s="14"/>
      <c r="O135" s="14"/>
      <c r="P135" s="14"/>
      <c r="Q135" s="14"/>
      <c r="R135" s="14"/>
      <c r="S135" s="14"/>
      <c r="T135" s="14"/>
      <c r="U135" s="14"/>
      <c r="V135" s="14"/>
      <c r="W135" s="14"/>
      <c r="X135" s="14"/>
      <c r="Y135" s="14"/>
      <c r="Z135" s="14"/>
      <c r="AA135" s="14"/>
      <c r="AB135" s="14"/>
      <c r="AC135" s="14"/>
      <c r="AD135" s="14"/>
      <c r="AE135" s="542"/>
      <c r="AF135" s="542"/>
      <c r="AG135" s="14"/>
      <c r="AH135" s="14"/>
      <c r="AI135" s="14"/>
      <c r="AJ135" s="14"/>
      <c r="AK135" s="14"/>
      <c r="AL135" s="14"/>
      <c r="AM135" s="27"/>
      <c r="AN135" s="484"/>
      <c r="AO135" s="484"/>
      <c r="AP135" s="484"/>
      <c r="AQ135" s="14"/>
      <c r="AR135" s="14"/>
      <c r="AS135" s="14"/>
      <c r="AT135" s="14"/>
      <c r="AU135" s="14"/>
      <c r="AV135" s="14"/>
      <c r="AW135" s="14"/>
      <c r="AX135" s="14"/>
      <c r="AY135" s="14"/>
      <c r="AZ135" s="14"/>
      <c r="BA135" s="14"/>
      <c r="BB135" s="484"/>
      <c r="BC135" s="540"/>
    </row>
    <row r="136" spans="1:55" ht="15.75" hidden="1" customHeight="1" x14ac:dyDescent="0.25">
      <c r="A136" s="745"/>
      <c r="B136" s="64"/>
      <c r="C136" s="536"/>
      <c r="D136" s="61"/>
      <c r="E136" s="56">
        <f t="shared" si="4"/>
        <v>0</v>
      </c>
      <c r="F136" s="14"/>
      <c r="G136" s="14"/>
      <c r="H136" s="14"/>
      <c r="I136" s="14"/>
      <c r="J136" s="542"/>
      <c r="K136" s="542"/>
      <c r="L136" s="542"/>
      <c r="M136" s="542"/>
      <c r="N136" s="14"/>
      <c r="O136" s="14"/>
      <c r="P136" s="14"/>
      <c r="Q136" s="14"/>
      <c r="R136" s="14"/>
      <c r="S136" s="14"/>
      <c r="T136" s="14"/>
      <c r="U136" s="14"/>
      <c r="V136" s="14"/>
      <c r="W136" s="14"/>
      <c r="X136" s="14"/>
      <c r="Y136" s="14"/>
      <c r="Z136" s="14"/>
      <c r="AA136" s="14"/>
      <c r="AB136" s="14"/>
      <c r="AC136" s="14"/>
      <c r="AD136" s="14"/>
      <c r="AE136" s="542"/>
      <c r="AF136" s="542"/>
      <c r="AG136" s="14"/>
      <c r="AH136" s="14"/>
      <c r="AI136" s="14"/>
      <c r="AJ136" s="14"/>
      <c r="AK136" s="14"/>
      <c r="AL136" s="14"/>
      <c r="AM136" s="27"/>
      <c r="AN136" s="484"/>
      <c r="AO136" s="484"/>
      <c r="AP136" s="484"/>
      <c r="AQ136" s="14"/>
      <c r="AR136" s="14"/>
      <c r="AS136" s="14"/>
      <c r="AT136" s="14"/>
      <c r="AU136" s="14"/>
      <c r="AV136" s="14"/>
      <c r="AW136" s="14"/>
      <c r="AX136" s="14"/>
      <c r="AY136" s="14"/>
      <c r="AZ136" s="14"/>
      <c r="BA136" s="14"/>
      <c r="BB136" s="484"/>
      <c r="BC136" s="540"/>
    </row>
    <row r="137" spans="1:55" ht="15.75" hidden="1" customHeight="1" x14ac:dyDescent="0.25">
      <c r="A137" s="746"/>
      <c r="B137" s="64"/>
      <c r="C137" s="418"/>
      <c r="D137" s="61"/>
      <c r="E137" s="56">
        <f t="shared" si="4"/>
        <v>0</v>
      </c>
      <c r="F137" s="484"/>
      <c r="G137" s="484"/>
      <c r="H137" s="484"/>
      <c r="I137" s="484"/>
      <c r="J137" s="540"/>
      <c r="K137" s="540"/>
      <c r="L137" s="540"/>
      <c r="M137" s="540"/>
      <c r="N137" s="484"/>
      <c r="O137" s="484"/>
      <c r="P137" s="484"/>
      <c r="Q137" s="484"/>
      <c r="R137" s="484"/>
      <c r="S137" s="484"/>
      <c r="T137" s="484"/>
      <c r="U137" s="484"/>
      <c r="V137" s="484"/>
      <c r="W137" s="484"/>
      <c r="X137" s="484"/>
      <c r="Y137" s="484"/>
      <c r="Z137" s="484"/>
      <c r="AA137" s="484"/>
      <c r="AB137" s="484"/>
      <c r="AC137" s="484"/>
      <c r="AD137" s="484"/>
      <c r="AE137" s="540"/>
      <c r="AF137" s="540"/>
      <c r="AG137" s="484"/>
      <c r="AH137" s="484"/>
      <c r="AI137" s="484"/>
      <c r="AJ137" s="484"/>
      <c r="AK137" s="484"/>
      <c r="AL137" s="484"/>
      <c r="AM137" s="485"/>
      <c r="AN137" s="484"/>
      <c r="AO137" s="484"/>
      <c r="AP137" s="484"/>
      <c r="AQ137" s="484"/>
      <c r="AR137" s="484"/>
      <c r="AS137" s="484"/>
      <c r="AT137" s="484"/>
      <c r="AU137" s="484"/>
      <c r="AV137" s="484"/>
      <c r="AW137" s="484"/>
      <c r="AX137" s="484"/>
      <c r="AY137" s="484"/>
      <c r="AZ137" s="484"/>
      <c r="BA137" s="484"/>
      <c r="BB137" s="484"/>
      <c r="BC137" s="540"/>
    </row>
    <row r="138" spans="1:55" ht="15.75" customHeight="1" x14ac:dyDescent="0.25">
      <c r="A138" s="747"/>
      <c r="B138" s="350"/>
      <c r="C138" s="418"/>
      <c r="E138" s="56">
        <f t="shared" si="4"/>
        <v>0</v>
      </c>
      <c r="F138" s="14"/>
      <c r="G138" s="14"/>
      <c r="H138" s="14"/>
      <c r="I138" s="14"/>
      <c r="J138" s="542"/>
      <c r="K138" s="542"/>
      <c r="L138" s="542"/>
      <c r="M138" s="542"/>
      <c r="N138" s="14"/>
      <c r="O138" s="14"/>
      <c r="P138" s="14"/>
      <c r="Q138" s="14"/>
      <c r="R138" s="14"/>
      <c r="S138" s="14"/>
      <c r="T138" s="14"/>
      <c r="U138" s="14"/>
      <c r="V138" s="14"/>
      <c r="W138" s="14"/>
      <c r="X138" s="14"/>
      <c r="Y138" s="14"/>
      <c r="Z138" s="14"/>
      <c r="AA138" s="14"/>
      <c r="AB138" s="14"/>
      <c r="AC138" s="14"/>
      <c r="AD138" s="14"/>
      <c r="AE138" s="542"/>
      <c r="AF138" s="542"/>
      <c r="AG138" s="14"/>
      <c r="AH138" s="14"/>
      <c r="AI138" s="14"/>
      <c r="AJ138" s="14"/>
      <c r="AK138" s="14"/>
      <c r="AL138" s="14"/>
      <c r="AM138" s="27"/>
      <c r="AN138" s="484"/>
      <c r="AO138" s="484"/>
      <c r="AP138" s="484"/>
      <c r="AQ138" s="14"/>
      <c r="AR138" s="14"/>
      <c r="AS138" s="14"/>
      <c r="AT138" s="14"/>
      <c r="AU138" s="14"/>
      <c r="AV138" s="14"/>
      <c r="AW138" s="14"/>
      <c r="AX138" s="14"/>
      <c r="AY138" s="14"/>
      <c r="AZ138" s="14"/>
      <c r="BA138" s="14"/>
      <c r="BB138" s="484"/>
      <c r="BC138" s="540"/>
    </row>
    <row r="139" spans="1:55" ht="15.75" customHeight="1" x14ac:dyDescent="0.25">
      <c r="A139" s="748"/>
      <c r="B139" s="62"/>
      <c r="C139" s="418"/>
      <c r="D139" s="61"/>
      <c r="E139" s="56">
        <f t="shared" si="4"/>
        <v>0</v>
      </c>
      <c r="F139" s="14"/>
      <c r="G139" s="14"/>
      <c r="H139" s="14"/>
      <c r="I139" s="14"/>
      <c r="J139" s="542"/>
      <c r="K139" s="542"/>
      <c r="L139" s="542"/>
      <c r="M139" s="542"/>
      <c r="N139" s="14"/>
      <c r="O139" s="14"/>
      <c r="P139" s="14"/>
      <c r="Q139" s="14"/>
      <c r="R139" s="14"/>
      <c r="S139" s="14"/>
      <c r="T139" s="14"/>
      <c r="U139" s="14"/>
      <c r="V139" s="14"/>
      <c r="W139" s="14"/>
      <c r="X139" s="14"/>
      <c r="Y139" s="14"/>
      <c r="Z139" s="14"/>
      <c r="AA139" s="14"/>
      <c r="AB139" s="14"/>
      <c r="AC139" s="14"/>
      <c r="AD139" s="14"/>
      <c r="AE139" s="542"/>
      <c r="AF139" s="542"/>
      <c r="AG139" s="14"/>
      <c r="AH139" s="14"/>
      <c r="AI139" s="14"/>
      <c r="AJ139" s="14"/>
      <c r="AK139" s="14"/>
      <c r="AL139" s="14"/>
      <c r="AM139" s="27"/>
      <c r="AN139" s="484"/>
      <c r="AO139" s="484"/>
      <c r="AP139" s="484"/>
      <c r="AQ139" s="14"/>
      <c r="AR139" s="14"/>
      <c r="AS139" s="14"/>
      <c r="AT139" s="14"/>
      <c r="AU139" s="14"/>
      <c r="AV139" s="14"/>
      <c r="AW139" s="14"/>
      <c r="AX139" s="14"/>
      <c r="AY139" s="14"/>
      <c r="AZ139" s="14"/>
      <c r="BA139" s="14"/>
      <c r="BB139" s="484"/>
      <c r="BC139" s="540"/>
    </row>
    <row r="140" spans="1:55" ht="15.75" customHeight="1" x14ac:dyDescent="0.25">
      <c r="A140" s="748"/>
      <c r="B140" s="62"/>
      <c r="C140" s="418"/>
      <c r="D140" s="61"/>
      <c r="E140" s="56">
        <f t="shared" si="4"/>
        <v>0</v>
      </c>
      <c r="F140" s="14"/>
      <c r="G140" s="14"/>
      <c r="H140" s="14"/>
      <c r="I140" s="14"/>
      <c r="J140" s="542"/>
      <c r="K140" s="542"/>
      <c r="L140" s="542"/>
      <c r="M140" s="542"/>
      <c r="N140" s="14"/>
      <c r="O140" s="14"/>
      <c r="P140" s="14"/>
      <c r="Q140" s="14"/>
      <c r="R140" s="14"/>
      <c r="S140" s="14"/>
      <c r="T140" s="14"/>
      <c r="U140" s="14"/>
      <c r="V140" s="14"/>
      <c r="W140" s="14"/>
      <c r="X140" s="14"/>
      <c r="Y140" s="14"/>
      <c r="Z140" s="14"/>
      <c r="AA140" s="14"/>
      <c r="AB140" s="14"/>
      <c r="AC140" s="14"/>
      <c r="AD140" s="14"/>
      <c r="AE140" s="542"/>
      <c r="AF140" s="542"/>
      <c r="AG140" s="14"/>
      <c r="AH140" s="14"/>
      <c r="AI140" s="14"/>
      <c r="AJ140" s="14"/>
      <c r="AK140" s="14"/>
      <c r="AL140" s="14"/>
      <c r="AM140" s="27"/>
      <c r="AN140" s="484"/>
      <c r="AO140" s="484"/>
      <c r="AP140" s="484"/>
      <c r="AQ140" s="14"/>
      <c r="AR140" s="14"/>
      <c r="AS140" s="14"/>
      <c r="AT140" s="14"/>
      <c r="AU140" s="14"/>
      <c r="AV140" s="14"/>
      <c r="AW140" s="14"/>
      <c r="AX140" s="14"/>
      <c r="AY140" s="14"/>
      <c r="AZ140" s="14"/>
      <c r="BA140" s="14"/>
      <c r="BB140" s="484"/>
      <c r="BC140" s="540"/>
    </row>
    <row r="141" spans="1:55" ht="15.75" customHeight="1" x14ac:dyDescent="0.25">
      <c r="A141" s="748"/>
      <c r="B141" s="62"/>
      <c r="C141" s="418"/>
      <c r="D141" s="61"/>
      <c r="E141" s="56">
        <f t="shared" si="4"/>
        <v>0</v>
      </c>
      <c r="F141" s="14"/>
      <c r="G141" s="14"/>
      <c r="H141" s="14"/>
      <c r="I141" s="14"/>
      <c r="J141" s="542"/>
      <c r="K141" s="542"/>
      <c r="L141" s="542"/>
      <c r="M141" s="542"/>
      <c r="N141" s="14"/>
      <c r="O141" s="14"/>
      <c r="P141" s="14"/>
      <c r="Q141" s="14"/>
      <c r="R141" s="14"/>
      <c r="S141" s="14"/>
      <c r="T141" s="14"/>
      <c r="U141" s="14"/>
      <c r="V141" s="14"/>
      <c r="W141" s="14"/>
      <c r="X141" s="14"/>
      <c r="Y141" s="14"/>
      <c r="Z141" s="14"/>
      <c r="AA141" s="14"/>
      <c r="AB141" s="14"/>
      <c r="AC141" s="14"/>
      <c r="AD141" s="14"/>
      <c r="AE141" s="542"/>
      <c r="AF141" s="542"/>
      <c r="AG141" s="14"/>
      <c r="AH141" s="14"/>
      <c r="AI141" s="14"/>
      <c r="AJ141" s="14"/>
      <c r="AK141" s="14"/>
      <c r="AL141" s="14"/>
      <c r="AM141" s="27"/>
      <c r="AN141" s="484"/>
      <c r="AO141" s="484"/>
      <c r="AP141" s="484"/>
      <c r="AQ141" s="14"/>
      <c r="AR141" s="14"/>
      <c r="AS141" s="14"/>
      <c r="AT141" s="14"/>
      <c r="AU141" s="14"/>
      <c r="AV141" s="14"/>
      <c r="AW141" s="14"/>
      <c r="AX141" s="14"/>
      <c r="AY141" s="14"/>
      <c r="AZ141" s="14"/>
      <c r="BA141" s="14"/>
      <c r="BB141" s="484"/>
      <c r="BC141" s="540"/>
    </row>
    <row r="142" spans="1:55" ht="15.75" customHeight="1" x14ac:dyDescent="0.25">
      <c r="A142" s="748"/>
      <c r="B142" s="62"/>
      <c r="C142" s="418"/>
      <c r="D142" s="55"/>
      <c r="E142" s="56">
        <f t="shared" si="4"/>
        <v>0</v>
      </c>
      <c r="F142" s="14"/>
      <c r="G142" s="14"/>
      <c r="H142" s="14"/>
      <c r="I142" s="14"/>
      <c r="J142" s="542"/>
      <c r="K142" s="542"/>
      <c r="L142" s="542"/>
      <c r="M142" s="542"/>
      <c r="N142" s="14"/>
      <c r="O142" s="14"/>
      <c r="P142" s="14"/>
      <c r="Q142" s="14"/>
      <c r="R142" s="14"/>
      <c r="S142" s="14"/>
      <c r="T142" s="14"/>
      <c r="U142" s="14"/>
      <c r="V142" s="14"/>
      <c r="W142" s="14"/>
      <c r="X142" s="14"/>
      <c r="Y142" s="14"/>
      <c r="Z142" s="14"/>
      <c r="AA142" s="14"/>
      <c r="AB142" s="14"/>
      <c r="AC142" s="14"/>
      <c r="AD142" s="14"/>
      <c r="AE142" s="542"/>
      <c r="AF142" s="542"/>
      <c r="AG142" s="14"/>
      <c r="AH142" s="14"/>
      <c r="AI142" s="14"/>
      <c r="AJ142" s="14"/>
      <c r="AK142" s="14"/>
      <c r="AL142" s="14"/>
      <c r="AM142" s="27"/>
      <c r="AN142" s="484"/>
      <c r="AO142" s="484"/>
      <c r="AP142" s="484"/>
      <c r="AQ142" s="14"/>
      <c r="AR142" s="14"/>
      <c r="AS142" s="14"/>
      <c r="AT142" s="14"/>
      <c r="AU142" s="14"/>
      <c r="AV142" s="14"/>
      <c r="AW142" s="14"/>
      <c r="AX142" s="14"/>
      <c r="AY142" s="14"/>
      <c r="AZ142" s="14"/>
      <c r="BA142" s="14"/>
      <c r="BB142" s="484"/>
      <c r="BC142" s="540"/>
    </row>
    <row r="143" spans="1:55" ht="15.75" hidden="1" customHeight="1" x14ac:dyDescent="0.25">
      <c r="A143" s="748"/>
      <c r="B143" s="62"/>
      <c r="C143" s="538"/>
      <c r="D143" s="55"/>
      <c r="E143" s="56">
        <f t="shared" si="4"/>
        <v>0</v>
      </c>
      <c r="F143" s="14"/>
      <c r="G143" s="14"/>
      <c r="H143" s="14"/>
      <c r="I143" s="14"/>
      <c r="J143" s="542"/>
      <c r="K143" s="542"/>
      <c r="L143" s="542"/>
      <c r="M143" s="542"/>
      <c r="N143" s="14"/>
      <c r="O143" s="14"/>
      <c r="P143" s="14"/>
      <c r="Q143" s="14"/>
      <c r="R143" s="14"/>
      <c r="S143" s="14"/>
      <c r="T143" s="14"/>
      <c r="U143" s="14"/>
      <c r="V143" s="14"/>
      <c r="W143" s="14"/>
      <c r="X143" s="14"/>
      <c r="Y143" s="14"/>
      <c r="Z143" s="14"/>
      <c r="AA143" s="14"/>
      <c r="AB143" s="14"/>
      <c r="AC143" s="14"/>
      <c r="AD143" s="14"/>
      <c r="AE143" s="542"/>
      <c r="AF143" s="542"/>
      <c r="AG143" s="14"/>
      <c r="AH143" s="14"/>
      <c r="AI143" s="14"/>
      <c r="AJ143" s="14"/>
      <c r="AK143" s="14"/>
      <c r="AL143" s="14"/>
      <c r="AM143" s="27"/>
      <c r="AN143" s="484"/>
      <c r="AO143" s="484"/>
      <c r="AP143" s="484"/>
      <c r="AQ143" s="14"/>
      <c r="AR143" s="14"/>
      <c r="AS143" s="14"/>
      <c r="AT143" s="14"/>
      <c r="AU143" s="14"/>
      <c r="AV143" s="14"/>
      <c r="AW143" s="14"/>
      <c r="AX143" s="14"/>
      <c r="AY143" s="14"/>
      <c r="AZ143" s="14"/>
      <c r="BA143" s="14"/>
      <c r="BB143" s="484"/>
      <c r="BC143" s="540"/>
    </row>
    <row r="144" spans="1:55" ht="15.75" hidden="1" customHeight="1" x14ac:dyDescent="0.25">
      <c r="A144" s="748"/>
      <c r="B144" s="62"/>
      <c r="C144" s="538"/>
      <c r="D144" s="55"/>
      <c r="E144" s="56">
        <f t="shared" si="4"/>
        <v>0</v>
      </c>
      <c r="F144" s="14"/>
      <c r="G144" s="14"/>
      <c r="H144" s="14"/>
      <c r="I144" s="14"/>
      <c r="J144" s="542"/>
      <c r="K144" s="542"/>
      <c r="L144" s="542"/>
      <c r="M144" s="542"/>
      <c r="N144" s="14"/>
      <c r="O144" s="14"/>
      <c r="P144" s="14"/>
      <c r="Q144" s="14"/>
      <c r="R144" s="14"/>
      <c r="S144" s="14"/>
      <c r="T144" s="14"/>
      <c r="U144" s="14"/>
      <c r="V144" s="14"/>
      <c r="W144" s="14"/>
      <c r="X144" s="14"/>
      <c r="Y144" s="14"/>
      <c r="Z144" s="14"/>
      <c r="AA144" s="14"/>
      <c r="AB144" s="14"/>
      <c r="AC144" s="14"/>
      <c r="AD144" s="14"/>
      <c r="AE144" s="542"/>
      <c r="AF144" s="542"/>
      <c r="AG144" s="14"/>
      <c r="AH144" s="14"/>
      <c r="AI144" s="14"/>
      <c r="AJ144" s="14"/>
      <c r="AK144" s="14"/>
      <c r="AL144" s="14"/>
      <c r="AM144" s="27"/>
      <c r="AN144" s="484"/>
      <c r="AO144" s="484"/>
      <c r="AP144" s="484"/>
      <c r="AQ144" s="14"/>
      <c r="AR144" s="14"/>
      <c r="AS144" s="14"/>
      <c r="AT144" s="14"/>
      <c r="AU144" s="14"/>
      <c r="AV144" s="14"/>
      <c r="AW144" s="14"/>
      <c r="AX144" s="14"/>
      <c r="AY144" s="14"/>
      <c r="AZ144" s="14"/>
      <c r="BA144" s="14"/>
      <c r="BB144" s="484"/>
      <c r="BC144" s="540"/>
    </row>
    <row r="145" spans="1:55" ht="15.75" hidden="1" customHeight="1" x14ac:dyDescent="0.25">
      <c r="A145" s="748"/>
      <c r="B145" s="62"/>
      <c r="C145" s="536"/>
      <c r="D145" s="55"/>
      <c r="E145" s="56">
        <f t="shared" si="4"/>
        <v>0</v>
      </c>
      <c r="F145" s="14"/>
      <c r="G145" s="14"/>
      <c r="H145" s="14"/>
      <c r="I145" s="14"/>
      <c r="J145" s="542"/>
      <c r="K145" s="542"/>
      <c r="L145" s="542"/>
      <c r="M145" s="542"/>
      <c r="N145" s="14"/>
      <c r="O145" s="14"/>
      <c r="P145" s="14"/>
      <c r="Q145" s="14"/>
      <c r="R145" s="14"/>
      <c r="S145" s="14"/>
      <c r="T145" s="14"/>
      <c r="U145" s="14"/>
      <c r="V145" s="14"/>
      <c r="W145" s="14"/>
      <c r="X145" s="14"/>
      <c r="Y145" s="14"/>
      <c r="Z145" s="14"/>
      <c r="AA145" s="14"/>
      <c r="AB145" s="14"/>
      <c r="AC145" s="14"/>
      <c r="AD145" s="14"/>
      <c r="AE145" s="542"/>
      <c r="AF145" s="542"/>
      <c r="AG145" s="14"/>
      <c r="AH145" s="14"/>
      <c r="AI145" s="14"/>
      <c r="AJ145" s="14"/>
      <c r="AK145" s="14"/>
      <c r="AL145" s="14"/>
      <c r="AM145" s="27"/>
      <c r="AN145" s="484"/>
      <c r="AO145" s="484"/>
      <c r="AP145" s="484"/>
      <c r="AQ145" s="14"/>
      <c r="AR145" s="14"/>
      <c r="AS145" s="14"/>
      <c r="AT145" s="14"/>
      <c r="AU145" s="14"/>
      <c r="AV145" s="14"/>
      <c r="AW145" s="14"/>
      <c r="AX145" s="14"/>
      <c r="AY145" s="14"/>
      <c r="AZ145" s="14"/>
      <c r="BA145" s="14"/>
      <c r="BB145" s="484"/>
      <c r="BC145" s="540"/>
    </row>
    <row r="146" spans="1:55" ht="15.75" hidden="1" customHeight="1" x14ac:dyDescent="0.25">
      <c r="A146" s="748"/>
      <c r="B146" s="62"/>
      <c r="C146" s="536"/>
      <c r="D146" s="55"/>
      <c r="E146" s="56">
        <f t="shared" si="4"/>
        <v>0</v>
      </c>
      <c r="F146" s="14"/>
      <c r="G146" s="14"/>
      <c r="H146" s="14"/>
      <c r="I146" s="14"/>
      <c r="J146" s="542"/>
      <c r="K146" s="542"/>
      <c r="L146" s="542"/>
      <c r="M146" s="542"/>
      <c r="N146" s="14"/>
      <c r="O146" s="14"/>
      <c r="P146" s="14"/>
      <c r="Q146" s="14"/>
      <c r="R146" s="14"/>
      <c r="S146" s="14"/>
      <c r="T146" s="14"/>
      <c r="U146" s="14"/>
      <c r="V146" s="14"/>
      <c r="W146" s="14"/>
      <c r="X146" s="14"/>
      <c r="Y146" s="14"/>
      <c r="Z146" s="14"/>
      <c r="AA146" s="14"/>
      <c r="AB146" s="14"/>
      <c r="AC146" s="14"/>
      <c r="AD146" s="14"/>
      <c r="AE146" s="542"/>
      <c r="AF146" s="542"/>
      <c r="AG146" s="14"/>
      <c r="AH146" s="14"/>
      <c r="AI146" s="14"/>
      <c r="AJ146" s="14"/>
      <c r="AK146" s="14"/>
      <c r="AL146" s="14"/>
      <c r="AM146" s="27"/>
      <c r="AN146" s="484"/>
      <c r="AO146" s="484"/>
      <c r="AP146" s="484"/>
      <c r="AQ146" s="14"/>
      <c r="AR146" s="14"/>
      <c r="AS146" s="14"/>
      <c r="AT146" s="14"/>
      <c r="AU146" s="14"/>
      <c r="AV146" s="14"/>
      <c r="AW146" s="14"/>
      <c r="AX146" s="14"/>
      <c r="AY146" s="14"/>
      <c r="AZ146" s="14"/>
      <c r="BA146" s="14"/>
      <c r="BB146" s="484"/>
      <c r="BC146" s="540"/>
    </row>
    <row r="147" spans="1:55" ht="15.75" hidden="1" customHeight="1" x14ac:dyDescent="0.25">
      <c r="A147" s="748"/>
      <c r="B147" s="62"/>
      <c r="C147" s="536"/>
      <c r="D147" s="61"/>
      <c r="E147" s="56">
        <f t="shared" si="4"/>
        <v>0</v>
      </c>
      <c r="F147" s="14"/>
      <c r="G147" s="14"/>
      <c r="H147" s="14"/>
      <c r="I147" s="14"/>
      <c r="J147" s="542"/>
      <c r="K147" s="542"/>
      <c r="L147" s="542"/>
      <c r="M147" s="542"/>
      <c r="N147" s="14"/>
      <c r="O147" s="14"/>
      <c r="P147" s="14"/>
      <c r="Q147" s="14"/>
      <c r="R147" s="14"/>
      <c r="S147" s="14"/>
      <c r="T147" s="14"/>
      <c r="U147" s="14"/>
      <c r="V147" s="14"/>
      <c r="W147" s="14"/>
      <c r="X147" s="14"/>
      <c r="Y147" s="14"/>
      <c r="Z147" s="14"/>
      <c r="AA147" s="14"/>
      <c r="AB147" s="14"/>
      <c r="AC147" s="14"/>
      <c r="AD147" s="14"/>
      <c r="AE147" s="542"/>
      <c r="AF147" s="542"/>
      <c r="AG147" s="14"/>
      <c r="AH147" s="14"/>
      <c r="AI147" s="14"/>
      <c r="AJ147" s="14"/>
      <c r="AK147" s="14"/>
      <c r="AL147" s="14"/>
      <c r="AM147" s="27"/>
      <c r="AN147" s="484"/>
      <c r="AO147" s="484"/>
      <c r="AP147" s="484"/>
      <c r="AQ147" s="14"/>
      <c r="AR147" s="14"/>
      <c r="AS147" s="14"/>
      <c r="AT147" s="14"/>
      <c r="AU147" s="14"/>
      <c r="AV147" s="14"/>
      <c r="AW147" s="14"/>
      <c r="AX147" s="14"/>
      <c r="AY147" s="14"/>
      <c r="AZ147" s="14"/>
      <c r="BA147" s="14"/>
      <c r="BB147" s="484"/>
      <c r="BC147" s="540"/>
    </row>
    <row r="148" spans="1:55" ht="15.75" hidden="1" customHeight="1" x14ac:dyDescent="0.25">
      <c r="A148" s="748"/>
      <c r="B148" s="62"/>
      <c r="C148" s="537"/>
      <c r="D148" s="61"/>
      <c r="E148" s="56">
        <f t="shared" si="4"/>
        <v>0</v>
      </c>
      <c r="F148" s="14"/>
      <c r="G148" s="14"/>
      <c r="H148" s="14"/>
      <c r="I148" s="14"/>
      <c r="J148" s="542"/>
      <c r="K148" s="542"/>
      <c r="L148" s="542"/>
      <c r="M148" s="542"/>
      <c r="N148" s="14"/>
      <c r="O148" s="14"/>
      <c r="P148" s="14"/>
      <c r="Q148" s="14"/>
      <c r="R148" s="14"/>
      <c r="S148" s="14"/>
      <c r="T148" s="14"/>
      <c r="U148" s="14"/>
      <c r="V148" s="14"/>
      <c r="W148" s="14"/>
      <c r="X148" s="14"/>
      <c r="Y148" s="14"/>
      <c r="Z148" s="14"/>
      <c r="AA148" s="14"/>
      <c r="AB148" s="14"/>
      <c r="AC148" s="14"/>
      <c r="AD148" s="14"/>
      <c r="AE148" s="542"/>
      <c r="AF148" s="542"/>
      <c r="AG148" s="14"/>
      <c r="AH148" s="14"/>
      <c r="AI148" s="14"/>
      <c r="AJ148" s="14"/>
      <c r="AK148" s="14"/>
      <c r="AL148" s="14"/>
      <c r="AM148" s="27"/>
      <c r="AN148" s="484"/>
      <c r="AO148" s="484"/>
      <c r="AP148" s="484"/>
      <c r="AQ148" s="14"/>
      <c r="AR148" s="14"/>
      <c r="AS148" s="14"/>
      <c r="AT148" s="14"/>
      <c r="AU148" s="14"/>
      <c r="AV148" s="14"/>
      <c r="AW148" s="14"/>
      <c r="AX148" s="14"/>
      <c r="AY148" s="14"/>
      <c r="AZ148" s="14"/>
      <c r="BA148" s="14"/>
      <c r="BB148" s="484"/>
      <c r="BC148" s="540"/>
    </row>
    <row r="149" spans="1:55" ht="15.75" hidden="1" customHeight="1" x14ac:dyDescent="0.25">
      <c r="A149" s="749"/>
      <c r="B149" s="62"/>
      <c r="C149" s="537"/>
      <c r="D149" s="61"/>
      <c r="E149" s="56">
        <f t="shared" si="4"/>
        <v>0</v>
      </c>
      <c r="F149" s="484"/>
      <c r="G149" s="484"/>
      <c r="H149" s="484"/>
      <c r="I149" s="484"/>
      <c r="J149" s="540"/>
      <c r="K149" s="540"/>
      <c r="L149" s="540"/>
      <c r="M149" s="540"/>
      <c r="N149" s="484"/>
      <c r="O149" s="484"/>
      <c r="P149" s="484"/>
      <c r="Q149" s="484"/>
      <c r="R149" s="484"/>
      <c r="S149" s="484"/>
      <c r="T149" s="484"/>
      <c r="U149" s="484"/>
      <c r="V149" s="484"/>
      <c r="W149" s="484"/>
      <c r="X149" s="484"/>
      <c r="Y149" s="484"/>
      <c r="Z149" s="484"/>
      <c r="AA149" s="484"/>
      <c r="AB149" s="484"/>
      <c r="AC149" s="484"/>
      <c r="AD149" s="484"/>
      <c r="AE149" s="540"/>
      <c r="AF149" s="540"/>
      <c r="AG149" s="484"/>
      <c r="AH149" s="484"/>
      <c r="AI149" s="484"/>
      <c r="AJ149" s="484"/>
      <c r="AK149" s="484"/>
      <c r="AL149" s="484"/>
      <c r="AM149" s="485"/>
      <c r="AN149" s="484"/>
      <c r="AO149" s="484"/>
      <c r="AP149" s="484"/>
      <c r="AQ149" s="484"/>
      <c r="AR149" s="484"/>
      <c r="AS149" s="484"/>
      <c r="AT149" s="484"/>
      <c r="AU149" s="484"/>
      <c r="AV149" s="484"/>
      <c r="AW149" s="484"/>
      <c r="AX149" s="484"/>
      <c r="AY149" s="484"/>
      <c r="AZ149" s="484"/>
      <c r="BA149" s="484"/>
      <c r="BB149" s="484"/>
      <c r="BC149" s="540"/>
    </row>
    <row r="150" spans="1:55" ht="15.75" customHeight="1" x14ac:dyDescent="0.25">
      <c r="A150" s="750" t="s">
        <v>87</v>
      </c>
      <c r="B150" s="83" t="s">
        <v>101</v>
      </c>
      <c r="C150" s="536"/>
      <c r="D150" s="42"/>
      <c r="E150" s="56">
        <f t="shared" si="4"/>
        <v>0</v>
      </c>
      <c r="F150" s="484"/>
      <c r="G150" s="484"/>
      <c r="H150" s="484"/>
      <c r="I150" s="484"/>
      <c r="J150" s="540"/>
      <c r="K150" s="540"/>
      <c r="L150" s="540"/>
      <c r="M150" s="540"/>
      <c r="N150" s="484"/>
      <c r="O150" s="484"/>
      <c r="P150" s="484"/>
      <c r="Q150" s="484"/>
      <c r="R150" s="484"/>
      <c r="S150" s="484"/>
      <c r="T150" s="484"/>
      <c r="U150" s="484"/>
      <c r="V150" s="484"/>
      <c r="W150" s="484"/>
      <c r="X150" s="484"/>
      <c r="Y150" s="484"/>
      <c r="Z150" s="484"/>
      <c r="AA150" s="484"/>
      <c r="AB150" s="484"/>
      <c r="AC150" s="484"/>
      <c r="AD150" s="484"/>
      <c r="AE150" s="540"/>
      <c r="AF150" s="540"/>
      <c r="AG150" s="484"/>
      <c r="AH150" s="484"/>
      <c r="AI150" s="484"/>
      <c r="AJ150" s="484"/>
      <c r="AK150" s="484"/>
      <c r="AL150" s="484"/>
      <c r="AM150" s="485"/>
      <c r="AN150" s="484"/>
      <c r="AO150" s="484"/>
      <c r="AP150" s="484"/>
      <c r="AQ150" s="484"/>
      <c r="AR150" s="484"/>
      <c r="AS150" s="484"/>
      <c r="AT150" s="484"/>
      <c r="AU150" s="484"/>
      <c r="AV150" s="484"/>
      <c r="AW150" s="484"/>
      <c r="AX150" s="484"/>
      <c r="AY150" s="484"/>
      <c r="AZ150" s="484"/>
      <c r="BA150" s="484"/>
      <c r="BB150" s="484"/>
      <c r="BC150" s="540"/>
    </row>
    <row r="151" spans="1:55" ht="15.75" customHeight="1" x14ac:dyDescent="0.25">
      <c r="A151" s="751"/>
      <c r="B151" s="83" t="s">
        <v>102</v>
      </c>
      <c r="C151" s="59"/>
      <c r="D151" s="42"/>
      <c r="E151" s="56">
        <f t="shared" si="4"/>
        <v>0</v>
      </c>
      <c r="F151" s="484"/>
      <c r="G151" s="484"/>
      <c r="H151" s="484"/>
      <c r="I151" s="484"/>
      <c r="J151" s="540"/>
      <c r="K151" s="540"/>
      <c r="L151" s="540"/>
      <c r="M151" s="540"/>
      <c r="N151" s="484"/>
      <c r="O151" s="484"/>
      <c r="P151" s="484"/>
      <c r="Q151" s="484"/>
      <c r="R151" s="484"/>
      <c r="S151" s="484"/>
      <c r="T151" s="484"/>
      <c r="U151" s="484"/>
      <c r="V151" s="484"/>
      <c r="W151" s="484"/>
      <c r="X151" s="484"/>
      <c r="Y151" s="484"/>
      <c r="Z151" s="484"/>
      <c r="AA151" s="484"/>
      <c r="AB151" s="484"/>
      <c r="AC151" s="484"/>
      <c r="AD151" s="484"/>
      <c r="AE151" s="540"/>
      <c r="AF151" s="540"/>
      <c r="AG151" s="484"/>
      <c r="AH151" s="484"/>
      <c r="AI151" s="484"/>
      <c r="AJ151" s="484"/>
      <c r="AK151" s="484"/>
      <c r="AL151" s="484"/>
      <c r="AM151" s="485"/>
      <c r="AN151" s="484"/>
      <c r="AO151" s="484"/>
      <c r="AP151" s="484"/>
      <c r="AQ151" s="484"/>
      <c r="AR151" s="484"/>
      <c r="AS151" s="484"/>
      <c r="AT151" s="484"/>
      <c r="AU151" s="484"/>
      <c r="AV151" s="484"/>
      <c r="AW151" s="484"/>
      <c r="AX151" s="484"/>
      <c r="AY151" s="484"/>
      <c r="AZ151" s="484"/>
      <c r="BA151" s="484"/>
      <c r="BB151" s="484"/>
      <c r="BC151" s="540"/>
    </row>
    <row r="152" spans="1:55" ht="15.75" customHeight="1" x14ac:dyDescent="0.25">
      <c r="A152" s="751"/>
      <c r="B152" s="84" t="s">
        <v>98</v>
      </c>
      <c r="C152" s="57"/>
      <c r="D152" s="42"/>
      <c r="E152" s="56">
        <f t="shared" si="4"/>
        <v>0</v>
      </c>
      <c r="F152" s="484"/>
      <c r="G152" s="484"/>
      <c r="H152" s="484"/>
      <c r="I152" s="484"/>
      <c r="J152" s="540"/>
      <c r="K152" s="540"/>
      <c r="L152" s="540"/>
      <c r="M152" s="540"/>
      <c r="N152" s="484"/>
      <c r="O152" s="484"/>
      <c r="P152" s="484"/>
      <c r="Q152" s="484"/>
      <c r="R152" s="484"/>
      <c r="S152" s="484"/>
      <c r="T152" s="484"/>
      <c r="U152" s="484"/>
      <c r="V152" s="484"/>
      <c r="W152" s="484"/>
      <c r="X152" s="484"/>
      <c r="Y152" s="484"/>
      <c r="Z152" s="484"/>
      <c r="AA152" s="484"/>
      <c r="AB152" s="484"/>
      <c r="AC152" s="484"/>
      <c r="AD152" s="484"/>
      <c r="AE152" s="540"/>
      <c r="AF152" s="540"/>
      <c r="AG152" s="484"/>
      <c r="AH152" s="484"/>
      <c r="AI152" s="484"/>
      <c r="AJ152" s="484"/>
      <c r="AK152" s="484"/>
      <c r="AL152" s="484"/>
      <c r="AM152" s="485"/>
      <c r="AN152" s="484"/>
      <c r="AO152" s="484"/>
      <c r="AP152" s="484"/>
      <c r="AQ152" s="484"/>
      <c r="AR152" s="484"/>
      <c r="AS152" s="484"/>
      <c r="AT152" s="484"/>
      <c r="AU152" s="484"/>
      <c r="AV152" s="484"/>
      <c r="AW152" s="484"/>
      <c r="AX152" s="484"/>
      <c r="AY152" s="484"/>
      <c r="AZ152" s="484"/>
      <c r="BA152" s="484"/>
      <c r="BB152" s="484"/>
      <c r="BC152" s="540"/>
    </row>
    <row r="153" spans="1:55" ht="15.75" customHeight="1" x14ac:dyDescent="0.25">
      <c r="A153" s="751"/>
      <c r="B153" s="84" t="s">
        <v>100</v>
      </c>
      <c r="C153" s="59"/>
      <c r="D153" s="42"/>
      <c r="E153" s="56">
        <f t="shared" si="4"/>
        <v>0</v>
      </c>
      <c r="F153" s="484"/>
      <c r="G153" s="484"/>
      <c r="H153" s="484"/>
      <c r="I153" s="484"/>
      <c r="J153" s="540"/>
      <c r="K153" s="540"/>
      <c r="L153" s="540"/>
      <c r="M153" s="540"/>
      <c r="N153" s="484"/>
      <c r="O153" s="484"/>
      <c r="P153" s="484"/>
      <c r="Q153" s="484"/>
      <c r="R153" s="484"/>
      <c r="S153" s="484"/>
      <c r="T153" s="484"/>
      <c r="U153" s="484"/>
      <c r="V153" s="484"/>
      <c r="W153" s="484"/>
      <c r="X153" s="484"/>
      <c r="Y153" s="484"/>
      <c r="Z153" s="484"/>
      <c r="AA153" s="484"/>
      <c r="AB153" s="484"/>
      <c r="AC153" s="484"/>
      <c r="AD153" s="484"/>
      <c r="AE153" s="540"/>
      <c r="AF153" s="540"/>
      <c r="AG153" s="484"/>
      <c r="AH153" s="484"/>
      <c r="AI153" s="484"/>
      <c r="AJ153" s="484"/>
      <c r="AK153" s="484"/>
      <c r="AL153" s="484"/>
      <c r="AM153" s="485"/>
      <c r="AN153" s="484"/>
      <c r="AO153" s="484"/>
      <c r="AP153" s="484"/>
      <c r="AQ153" s="484"/>
      <c r="AR153" s="484"/>
      <c r="AS153" s="484"/>
      <c r="AT153" s="484"/>
      <c r="AU153" s="484"/>
      <c r="AV153" s="484"/>
      <c r="AW153" s="484"/>
      <c r="AX153" s="484"/>
      <c r="AY153" s="484"/>
      <c r="AZ153" s="484"/>
      <c r="BA153" s="484"/>
      <c r="BB153" s="484"/>
      <c r="BC153" s="540"/>
    </row>
    <row r="154" spans="1:55" ht="15.75" customHeight="1" x14ac:dyDescent="0.25">
      <c r="A154" s="751"/>
      <c r="B154" s="85" t="s">
        <v>99</v>
      </c>
      <c r="C154" s="59"/>
      <c r="D154" s="42"/>
      <c r="E154" s="56">
        <f t="shared" si="4"/>
        <v>0</v>
      </c>
      <c r="F154" s="484"/>
      <c r="G154" s="484"/>
      <c r="H154" s="484"/>
      <c r="I154" s="484"/>
      <c r="J154" s="540"/>
      <c r="K154" s="540"/>
      <c r="L154" s="540"/>
      <c r="M154" s="540"/>
      <c r="N154" s="484"/>
      <c r="O154" s="484"/>
      <c r="P154" s="484"/>
      <c r="Q154" s="484"/>
      <c r="R154" s="484"/>
      <c r="S154" s="484"/>
      <c r="T154" s="484"/>
      <c r="U154" s="484"/>
      <c r="V154" s="484"/>
      <c r="W154" s="484"/>
      <c r="X154" s="484"/>
      <c r="Y154" s="484"/>
      <c r="Z154" s="484"/>
      <c r="AA154" s="484"/>
      <c r="AB154" s="484"/>
      <c r="AC154" s="484"/>
      <c r="AD154" s="484"/>
      <c r="AE154" s="540"/>
      <c r="AF154" s="540"/>
      <c r="AG154" s="484"/>
      <c r="AH154" s="484"/>
      <c r="AI154" s="484"/>
      <c r="AJ154" s="484"/>
      <c r="AK154" s="484"/>
      <c r="AL154" s="484"/>
      <c r="AM154" s="485"/>
      <c r="AN154" s="484"/>
      <c r="AO154" s="484"/>
      <c r="AP154" s="484"/>
      <c r="AQ154" s="484"/>
      <c r="AR154" s="484"/>
      <c r="AS154" s="484"/>
      <c r="AT154" s="484"/>
      <c r="AU154" s="484"/>
      <c r="AV154" s="484"/>
      <c r="AW154" s="484"/>
      <c r="AX154" s="484"/>
      <c r="AY154" s="484"/>
      <c r="AZ154" s="484"/>
      <c r="BA154" s="484"/>
      <c r="BB154" s="484"/>
      <c r="BC154" s="540"/>
    </row>
    <row r="155" spans="1:55" ht="15.75" customHeight="1" x14ac:dyDescent="0.25">
      <c r="A155" s="751"/>
      <c r="B155" s="72"/>
      <c r="C155" s="57"/>
      <c r="D155" s="42"/>
      <c r="E155" s="56">
        <f t="shared" si="4"/>
        <v>0</v>
      </c>
      <c r="F155" s="484"/>
      <c r="G155" s="484"/>
      <c r="H155" s="484"/>
      <c r="I155" s="484"/>
      <c r="J155" s="540"/>
      <c r="K155" s="540"/>
      <c r="L155" s="540"/>
      <c r="M155" s="540"/>
      <c r="N155" s="484"/>
      <c r="O155" s="484"/>
      <c r="P155" s="484"/>
      <c r="Q155" s="484"/>
      <c r="R155" s="484"/>
      <c r="S155" s="484"/>
      <c r="T155" s="484"/>
      <c r="U155" s="484"/>
      <c r="V155" s="484"/>
      <c r="W155" s="484"/>
      <c r="X155" s="484"/>
      <c r="Y155" s="484"/>
      <c r="Z155" s="484"/>
      <c r="AA155" s="484"/>
      <c r="AB155" s="484"/>
      <c r="AC155" s="484"/>
      <c r="AD155" s="484"/>
      <c r="AE155" s="540"/>
      <c r="AF155" s="540"/>
      <c r="AG155" s="484"/>
      <c r="AH155" s="484"/>
      <c r="AI155" s="484"/>
      <c r="AJ155" s="484"/>
      <c r="AK155" s="484"/>
      <c r="AL155" s="484"/>
      <c r="AM155" s="485"/>
      <c r="AN155" s="484"/>
      <c r="AO155" s="484"/>
      <c r="AP155" s="484"/>
      <c r="AQ155" s="484"/>
      <c r="AR155" s="484"/>
      <c r="AS155" s="484"/>
      <c r="AT155" s="484"/>
      <c r="AU155" s="484"/>
      <c r="AV155" s="484"/>
      <c r="AW155" s="484"/>
      <c r="AX155" s="484"/>
      <c r="AY155" s="484"/>
      <c r="AZ155" s="484"/>
      <c r="BA155" s="484"/>
      <c r="BB155" s="484"/>
      <c r="BC155" s="540"/>
    </row>
    <row r="156" spans="1:55" ht="15.75" customHeight="1" x14ac:dyDescent="0.25">
      <c r="A156" s="751"/>
      <c r="B156" s="72"/>
      <c r="C156" s="59"/>
      <c r="D156" s="42"/>
      <c r="E156" s="56">
        <f t="shared" si="4"/>
        <v>0</v>
      </c>
      <c r="F156" s="484"/>
      <c r="G156" s="484"/>
      <c r="H156" s="484"/>
      <c r="I156" s="484"/>
      <c r="J156" s="540"/>
      <c r="K156" s="540"/>
      <c r="L156" s="540"/>
      <c r="M156" s="540"/>
      <c r="N156" s="484"/>
      <c r="O156" s="484"/>
      <c r="P156" s="484"/>
      <c r="Q156" s="484"/>
      <c r="R156" s="484"/>
      <c r="S156" s="484"/>
      <c r="T156" s="484"/>
      <c r="U156" s="484"/>
      <c r="V156" s="484"/>
      <c r="W156" s="484"/>
      <c r="X156" s="484"/>
      <c r="Y156" s="484"/>
      <c r="Z156" s="484"/>
      <c r="AA156" s="484"/>
      <c r="AB156" s="484"/>
      <c r="AC156" s="484"/>
      <c r="AD156" s="484"/>
      <c r="AE156" s="540"/>
      <c r="AF156" s="540"/>
      <c r="AG156" s="484"/>
      <c r="AH156" s="484"/>
      <c r="AI156" s="484"/>
      <c r="AJ156" s="484"/>
      <c r="AK156" s="484"/>
      <c r="AL156" s="484"/>
      <c r="AM156" s="485"/>
      <c r="AN156" s="484"/>
      <c r="AO156" s="484"/>
      <c r="AP156" s="484"/>
      <c r="AQ156" s="484"/>
      <c r="AR156" s="484"/>
      <c r="AS156" s="484"/>
      <c r="AT156" s="484"/>
      <c r="AU156" s="484"/>
      <c r="AV156" s="484"/>
      <c r="AW156" s="484"/>
      <c r="AX156" s="484"/>
      <c r="AY156" s="484"/>
      <c r="AZ156" s="484"/>
      <c r="BA156" s="484"/>
      <c r="BB156" s="484"/>
      <c r="BC156" s="540"/>
    </row>
    <row r="157" spans="1:55" ht="15.75" customHeight="1" x14ac:dyDescent="0.25">
      <c r="A157" s="751"/>
      <c r="B157" s="79"/>
      <c r="C157" s="59"/>
      <c r="D157" s="73"/>
      <c r="E157" s="56">
        <f t="shared" si="4"/>
        <v>0</v>
      </c>
      <c r="F157" s="484"/>
      <c r="G157" s="484"/>
      <c r="H157" s="484"/>
      <c r="I157" s="484"/>
      <c r="J157" s="540"/>
      <c r="K157" s="540"/>
      <c r="L157" s="540"/>
      <c r="M157" s="540"/>
      <c r="N157" s="484"/>
      <c r="O157" s="484"/>
      <c r="P157" s="484"/>
      <c r="Q157" s="484"/>
      <c r="R157" s="484"/>
      <c r="S157" s="484"/>
      <c r="T157" s="484"/>
      <c r="U157" s="484"/>
      <c r="V157" s="484"/>
      <c r="W157" s="484"/>
      <c r="X157" s="484"/>
      <c r="Y157" s="484"/>
      <c r="Z157" s="484"/>
      <c r="AA157" s="484"/>
      <c r="AB157" s="484"/>
      <c r="AC157" s="484"/>
      <c r="AD157" s="484"/>
      <c r="AE157" s="540"/>
      <c r="AF157" s="540"/>
      <c r="AG157" s="484"/>
      <c r="AH157" s="484"/>
      <c r="AI157" s="484"/>
      <c r="AJ157" s="484"/>
      <c r="AK157" s="484"/>
      <c r="AL157" s="484"/>
      <c r="AM157" s="485"/>
      <c r="AN157" s="484"/>
      <c r="AO157" s="484"/>
      <c r="AP157" s="484"/>
      <c r="AQ157" s="484"/>
      <c r="AR157" s="484"/>
      <c r="AS157" s="484"/>
      <c r="AT157" s="484"/>
      <c r="AU157" s="484"/>
      <c r="AV157" s="484"/>
      <c r="AW157" s="484"/>
      <c r="AX157" s="484"/>
      <c r="AY157" s="484"/>
      <c r="AZ157" s="484"/>
      <c r="BA157" s="484"/>
      <c r="BB157" s="484"/>
      <c r="BC157" s="540"/>
    </row>
    <row r="158" spans="1:55" ht="15.75" customHeight="1" x14ac:dyDescent="0.25">
      <c r="A158" s="751"/>
      <c r="B158" s="72"/>
      <c r="C158" s="59"/>
      <c r="D158" s="73"/>
      <c r="E158" s="56">
        <f t="shared" si="4"/>
        <v>0</v>
      </c>
      <c r="F158" s="484"/>
      <c r="G158" s="484"/>
      <c r="H158" s="484"/>
      <c r="I158" s="484"/>
      <c r="J158" s="540"/>
      <c r="K158" s="540"/>
      <c r="L158" s="540"/>
      <c r="M158" s="540"/>
      <c r="N158" s="484"/>
      <c r="O158" s="484"/>
      <c r="P158" s="484"/>
      <c r="Q158" s="484"/>
      <c r="R158" s="484"/>
      <c r="S158" s="484"/>
      <c r="T158" s="484"/>
      <c r="U158" s="484"/>
      <c r="V158" s="484"/>
      <c r="W158" s="484"/>
      <c r="X158" s="484"/>
      <c r="Y158" s="484"/>
      <c r="Z158" s="484"/>
      <c r="AA158" s="484"/>
      <c r="AB158" s="484"/>
      <c r="AC158" s="484"/>
      <c r="AD158" s="484"/>
      <c r="AE158" s="540"/>
      <c r="AF158" s="540"/>
      <c r="AG158" s="484"/>
      <c r="AH158" s="484"/>
      <c r="AI158" s="484"/>
      <c r="AJ158" s="484"/>
      <c r="AK158" s="484"/>
      <c r="AL158" s="484"/>
      <c r="AM158" s="485"/>
      <c r="AN158" s="484"/>
      <c r="AO158" s="484"/>
      <c r="AP158" s="484"/>
      <c r="AQ158" s="484"/>
      <c r="AR158" s="484"/>
      <c r="AS158" s="484"/>
      <c r="AT158" s="484"/>
      <c r="AU158" s="484"/>
      <c r="AV158" s="484"/>
      <c r="AW158" s="484"/>
      <c r="AX158" s="484"/>
      <c r="AY158" s="484"/>
      <c r="AZ158" s="484"/>
      <c r="BA158" s="484"/>
      <c r="BB158" s="484"/>
      <c r="BC158" s="540"/>
    </row>
    <row r="159" spans="1:55" ht="15.75" customHeight="1" x14ac:dyDescent="0.25">
      <c r="A159" s="751"/>
      <c r="B159" s="71"/>
      <c r="C159" s="57"/>
      <c r="D159" s="73"/>
      <c r="E159" s="56">
        <f t="shared" si="4"/>
        <v>0</v>
      </c>
      <c r="F159" s="484"/>
      <c r="G159" s="484"/>
      <c r="H159" s="484"/>
      <c r="I159" s="484"/>
      <c r="J159" s="540"/>
      <c r="K159" s="540"/>
      <c r="L159" s="540"/>
      <c r="M159" s="540"/>
      <c r="N159" s="484"/>
      <c r="O159" s="484"/>
      <c r="P159" s="484"/>
      <c r="Q159" s="484"/>
      <c r="R159" s="484"/>
      <c r="S159" s="484"/>
      <c r="T159" s="484"/>
      <c r="U159" s="484"/>
      <c r="V159" s="484"/>
      <c r="W159" s="484"/>
      <c r="X159" s="484"/>
      <c r="Y159" s="484"/>
      <c r="Z159" s="484"/>
      <c r="AA159" s="484"/>
      <c r="AB159" s="484"/>
      <c r="AC159" s="484"/>
      <c r="AD159" s="484"/>
      <c r="AE159" s="540"/>
      <c r="AF159" s="540"/>
      <c r="AG159" s="484"/>
      <c r="AH159" s="484"/>
      <c r="AI159" s="484"/>
      <c r="AJ159" s="484"/>
      <c r="AK159" s="484"/>
      <c r="AL159" s="484"/>
      <c r="AM159" s="485"/>
      <c r="AN159" s="484"/>
      <c r="AO159" s="484"/>
      <c r="AP159" s="484"/>
      <c r="AQ159" s="484"/>
      <c r="AR159" s="484"/>
      <c r="AS159" s="484"/>
      <c r="AT159" s="484"/>
      <c r="AU159" s="484"/>
      <c r="AV159" s="484"/>
      <c r="AW159" s="484"/>
      <c r="AX159" s="484"/>
      <c r="AY159" s="484"/>
      <c r="AZ159" s="484"/>
      <c r="BA159" s="484"/>
      <c r="BB159" s="484"/>
      <c r="BC159" s="540"/>
    </row>
    <row r="160" spans="1:55" ht="15.75" customHeight="1" x14ac:dyDescent="0.25">
      <c r="A160" s="751"/>
      <c r="B160" s="71"/>
      <c r="C160" s="57"/>
      <c r="D160" s="73"/>
      <c r="E160" s="56">
        <f t="shared" si="4"/>
        <v>0</v>
      </c>
      <c r="F160" s="484"/>
      <c r="G160" s="484"/>
      <c r="H160" s="484"/>
      <c r="I160" s="484"/>
      <c r="J160" s="540"/>
      <c r="K160" s="540"/>
      <c r="L160" s="540"/>
      <c r="M160" s="540"/>
      <c r="N160" s="484"/>
      <c r="O160" s="484"/>
      <c r="P160" s="484"/>
      <c r="Q160" s="484"/>
      <c r="R160" s="484"/>
      <c r="S160" s="484"/>
      <c r="T160" s="484"/>
      <c r="U160" s="484"/>
      <c r="V160" s="484"/>
      <c r="W160" s="484"/>
      <c r="X160" s="484"/>
      <c r="Y160" s="484"/>
      <c r="Z160" s="484"/>
      <c r="AA160" s="484"/>
      <c r="AB160" s="484"/>
      <c r="AC160" s="484"/>
      <c r="AD160" s="484"/>
      <c r="AE160" s="540"/>
      <c r="AF160" s="540"/>
      <c r="AG160" s="484"/>
      <c r="AH160" s="484"/>
      <c r="AI160" s="484"/>
      <c r="AJ160" s="484"/>
      <c r="AK160" s="484"/>
      <c r="AL160" s="484"/>
      <c r="AM160" s="485"/>
      <c r="AN160" s="484"/>
      <c r="AO160" s="484"/>
      <c r="AP160" s="484"/>
      <c r="AQ160" s="484"/>
      <c r="AR160" s="484"/>
      <c r="AS160" s="484"/>
      <c r="AT160" s="484"/>
      <c r="AU160" s="484"/>
      <c r="AV160" s="484"/>
      <c r="AW160" s="484"/>
      <c r="AX160" s="484"/>
      <c r="AY160" s="484"/>
      <c r="AZ160" s="484"/>
      <c r="BA160" s="484"/>
      <c r="BB160" s="484"/>
      <c r="BC160" s="540"/>
    </row>
    <row r="161" spans="1:55" ht="15.75" customHeight="1" x14ac:dyDescent="0.25">
      <c r="A161" s="752"/>
      <c r="B161" s="71"/>
      <c r="C161" s="57"/>
      <c r="D161" s="55"/>
      <c r="E161" s="56">
        <f t="shared" si="4"/>
        <v>0</v>
      </c>
      <c r="F161" s="484"/>
      <c r="G161" s="484"/>
      <c r="H161" s="484"/>
      <c r="I161" s="484"/>
      <c r="J161" s="540"/>
      <c r="K161" s="540"/>
      <c r="L161" s="540"/>
      <c r="M161" s="540"/>
      <c r="N161" s="484"/>
      <c r="O161" s="484"/>
      <c r="P161" s="484"/>
      <c r="Q161" s="484"/>
      <c r="R161" s="484"/>
      <c r="S161" s="484"/>
      <c r="T161" s="484"/>
      <c r="U161" s="484"/>
      <c r="V161" s="484"/>
      <c r="W161" s="484"/>
      <c r="X161" s="484"/>
      <c r="Y161" s="484"/>
      <c r="Z161" s="484"/>
      <c r="AA161" s="484"/>
      <c r="AB161" s="484"/>
      <c r="AC161" s="484"/>
      <c r="AD161" s="484"/>
      <c r="AE161" s="540"/>
      <c r="AF161" s="540"/>
      <c r="AG161" s="484"/>
      <c r="AH161" s="484"/>
      <c r="AI161" s="484"/>
      <c r="AJ161" s="484"/>
      <c r="AK161" s="484"/>
      <c r="AL161" s="484"/>
      <c r="AM161" s="485"/>
      <c r="AN161" s="484"/>
      <c r="AO161" s="484"/>
      <c r="AP161" s="484"/>
      <c r="AQ161" s="484"/>
      <c r="AR161" s="484"/>
      <c r="AS161" s="484"/>
      <c r="AT161" s="484"/>
      <c r="AU161" s="484"/>
      <c r="AV161" s="484"/>
      <c r="AW161" s="484"/>
      <c r="AX161" s="484"/>
      <c r="AY161" s="484"/>
      <c r="AZ161" s="484"/>
      <c r="BA161" s="484"/>
      <c r="BB161" s="484"/>
      <c r="BC161" s="484"/>
    </row>
    <row r="162" spans="1:55" x14ac:dyDescent="0.25">
      <c r="A162" s="750" t="s">
        <v>87</v>
      </c>
      <c r="B162" s="71"/>
      <c r="C162" s="59"/>
      <c r="D162" s="42"/>
      <c r="E162" s="56">
        <f t="shared" si="4"/>
        <v>0</v>
      </c>
      <c r="F162" s="484"/>
      <c r="G162" s="484"/>
      <c r="H162" s="484"/>
      <c r="I162" s="484"/>
      <c r="J162" s="540"/>
      <c r="K162" s="540"/>
      <c r="L162" s="540"/>
      <c r="M162" s="540"/>
      <c r="N162" s="484"/>
      <c r="O162" s="484"/>
      <c r="P162" s="484"/>
      <c r="Q162" s="484"/>
      <c r="R162" s="484"/>
      <c r="S162" s="484"/>
      <c r="T162" s="484"/>
      <c r="U162" s="484"/>
      <c r="V162" s="484"/>
      <c r="W162" s="484"/>
      <c r="X162" s="484"/>
      <c r="Y162" s="484"/>
      <c r="Z162" s="484"/>
      <c r="AA162" s="484"/>
      <c r="AB162" s="484"/>
      <c r="AC162" s="484"/>
      <c r="AD162" s="484"/>
      <c r="AE162" s="540"/>
      <c r="AF162" s="540"/>
      <c r="AG162" s="484"/>
      <c r="AH162" s="484"/>
      <c r="AI162" s="484"/>
      <c r="AJ162" s="484"/>
      <c r="AK162" s="484"/>
      <c r="AL162" s="484"/>
      <c r="AM162" s="485"/>
      <c r="AN162" s="484"/>
      <c r="AO162" s="484"/>
      <c r="AP162" s="484"/>
      <c r="AQ162" s="484"/>
      <c r="AR162" s="484"/>
      <c r="AS162" s="484"/>
      <c r="AT162" s="484"/>
      <c r="AU162" s="484"/>
      <c r="AV162" s="484"/>
      <c r="AW162" s="484"/>
      <c r="AX162" s="484"/>
      <c r="AY162" s="484"/>
      <c r="AZ162" s="484"/>
      <c r="BA162" s="484"/>
      <c r="BB162" s="484"/>
      <c r="BC162" s="484"/>
    </row>
    <row r="163" spans="1:55" x14ac:dyDescent="0.25">
      <c r="A163" s="751"/>
      <c r="B163" s="71"/>
      <c r="C163" s="59"/>
      <c r="D163" s="42"/>
      <c r="E163" s="56">
        <f t="shared" si="4"/>
        <v>0</v>
      </c>
      <c r="F163" s="484"/>
      <c r="G163" s="484"/>
      <c r="H163" s="484"/>
      <c r="I163" s="484"/>
      <c r="J163" s="540"/>
      <c r="K163" s="540"/>
      <c r="L163" s="540"/>
      <c r="M163" s="540"/>
      <c r="N163" s="484"/>
      <c r="O163" s="484"/>
      <c r="P163" s="484"/>
      <c r="Q163" s="484"/>
      <c r="R163" s="484"/>
      <c r="S163" s="484"/>
      <c r="T163" s="484"/>
      <c r="U163" s="484"/>
      <c r="V163" s="484"/>
      <c r="W163" s="484"/>
      <c r="X163" s="484"/>
      <c r="Y163" s="484"/>
      <c r="Z163" s="484"/>
      <c r="AA163" s="484"/>
      <c r="AB163" s="484"/>
      <c r="AC163" s="484"/>
      <c r="AD163" s="484"/>
      <c r="AE163" s="540"/>
      <c r="AF163" s="540"/>
      <c r="AG163" s="484"/>
      <c r="AH163" s="484"/>
      <c r="AI163" s="484"/>
      <c r="AJ163" s="484"/>
      <c r="AK163" s="484"/>
      <c r="AL163" s="484"/>
      <c r="AM163" s="485"/>
      <c r="AN163" s="484"/>
      <c r="AO163" s="484"/>
      <c r="AP163" s="484"/>
      <c r="AQ163" s="484"/>
      <c r="AR163" s="484"/>
      <c r="AS163" s="484"/>
      <c r="AT163" s="484"/>
      <c r="AU163" s="484"/>
      <c r="AV163" s="484"/>
      <c r="AW163" s="484"/>
      <c r="AX163" s="484"/>
      <c r="AY163" s="484"/>
      <c r="AZ163" s="484"/>
      <c r="BA163" s="484"/>
      <c r="BB163" s="484"/>
      <c r="BC163" s="484"/>
    </row>
    <row r="164" spans="1:55" x14ac:dyDescent="0.25">
      <c r="A164" s="751"/>
      <c r="B164" s="71"/>
      <c r="C164" s="59"/>
      <c r="D164" s="42"/>
      <c r="E164" s="56">
        <f t="shared" si="4"/>
        <v>0</v>
      </c>
      <c r="F164" s="484"/>
      <c r="G164" s="484"/>
      <c r="H164" s="484"/>
      <c r="I164" s="484"/>
      <c r="J164" s="540"/>
      <c r="K164" s="540"/>
      <c r="L164" s="540"/>
      <c r="M164" s="540"/>
      <c r="N164" s="484"/>
      <c r="O164" s="484"/>
      <c r="P164" s="484"/>
      <c r="Q164" s="484"/>
      <c r="R164" s="484"/>
      <c r="S164" s="484"/>
      <c r="T164" s="484"/>
      <c r="U164" s="484"/>
      <c r="V164" s="484"/>
      <c r="W164" s="484"/>
      <c r="X164" s="484"/>
      <c r="Y164" s="484"/>
      <c r="Z164" s="484"/>
      <c r="AA164" s="484"/>
      <c r="AB164" s="484"/>
      <c r="AC164" s="484"/>
      <c r="AD164" s="484"/>
      <c r="AE164" s="540"/>
      <c r="AF164" s="540"/>
      <c r="AG164" s="484"/>
      <c r="AH164" s="484"/>
      <c r="AI164" s="484"/>
      <c r="AJ164" s="484"/>
      <c r="AK164" s="484"/>
      <c r="AL164" s="484"/>
      <c r="AM164" s="485"/>
      <c r="AN164" s="484"/>
      <c r="AO164" s="484"/>
      <c r="AP164" s="484"/>
      <c r="AQ164" s="484"/>
      <c r="AR164" s="484"/>
      <c r="AS164" s="484"/>
      <c r="AT164" s="484"/>
      <c r="AU164" s="484"/>
      <c r="AV164" s="484"/>
      <c r="AW164" s="484"/>
      <c r="AX164" s="484"/>
      <c r="AY164" s="484"/>
      <c r="AZ164" s="484"/>
      <c r="BA164" s="484"/>
      <c r="BB164" s="484"/>
      <c r="BC164" s="484"/>
    </row>
    <row r="165" spans="1:55" x14ac:dyDescent="0.25">
      <c r="A165" s="751"/>
      <c r="B165" s="71"/>
      <c r="C165" s="55"/>
      <c r="D165" s="42"/>
      <c r="E165" s="56">
        <f t="shared" si="4"/>
        <v>0</v>
      </c>
      <c r="F165" s="484"/>
      <c r="G165" s="484"/>
      <c r="H165" s="484"/>
      <c r="I165" s="484"/>
      <c r="J165" s="540"/>
      <c r="K165" s="540"/>
      <c r="L165" s="540"/>
      <c r="M165" s="540"/>
      <c r="N165" s="484"/>
      <c r="O165" s="484"/>
      <c r="P165" s="484"/>
      <c r="Q165" s="484"/>
      <c r="R165" s="484"/>
      <c r="S165" s="484"/>
      <c r="T165" s="484"/>
      <c r="U165" s="484"/>
      <c r="V165" s="484"/>
      <c r="W165" s="484"/>
      <c r="X165" s="484"/>
      <c r="Y165" s="484"/>
      <c r="Z165" s="484"/>
      <c r="AA165" s="484"/>
      <c r="AB165" s="484"/>
      <c r="AC165" s="484"/>
      <c r="AD165" s="484"/>
      <c r="AE165" s="540"/>
      <c r="AF165" s="540"/>
      <c r="AG165" s="484"/>
      <c r="AH165" s="484"/>
      <c r="AI165" s="484"/>
      <c r="AJ165" s="484"/>
      <c r="AK165" s="484"/>
      <c r="AL165" s="484"/>
      <c r="AM165" s="485"/>
      <c r="AN165" s="484"/>
      <c r="AO165" s="484"/>
      <c r="AP165" s="484"/>
      <c r="AQ165" s="484"/>
      <c r="AR165" s="484"/>
      <c r="AS165" s="484"/>
      <c r="AT165" s="484"/>
      <c r="AU165" s="484"/>
      <c r="AV165" s="484"/>
      <c r="AW165" s="484"/>
      <c r="AX165" s="484"/>
      <c r="AY165" s="484"/>
      <c r="AZ165" s="484"/>
      <c r="BA165" s="484"/>
      <c r="BB165" s="484"/>
      <c r="BC165" s="484"/>
    </row>
    <row r="166" spans="1:55" x14ac:dyDescent="0.25">
      <c r="A166" s="751"/>
      <c r="B166" s="72"/>
      <c r="C166" s="55"/>
      <c r="D166" s="42"/>
      <c r="E166" s="56">
        <f t="shared" si="4"/>
        <v>0</v>
      </c>
      <c r="F166" s="484"/>
      <c r="G166" s="484"/>
      <c r="H166" s="484"/>
      <c r="I166" s="484"/>
      <c r="J166" s="540"/>
      <c r="K166" s="540"/>
      <c r="L166" s="540"/>
      <c r="M166" s="540"/>
      <c r="N166" s="484"/>
      <c r="O166" s="484"/>
      <c r="P166" s="484"/>
      <c r="Q166" s="484"/>
      <c r="R166" s="484"/>
      <c r="S166" s="484"/>
      <c r="T166" s="484"/>
      <c r="U166" s="484"/>
      <c r="V166" s="484"/>
      <c r="W166" s="484"/>
      <c r="X166" s="484"/>
      <c r="Y166" s="484"/>
      <c r="Z166" s="484"/>
      <c r="AA166" s="484"/>
      <c r="AB166" s="484"/>
      <c r="AC166" s="484"/>
      <c r="AD166" s="484"/>
      <c r="AE166" s="540"/>
      <c r="AF166" s="540"/>
      <c r="AG166" s="484"/>
      <c r="AH166" s="484"/>
      <c r="AI166" s="484"/>
      <c r="AJ166" s="484"/>
      <c r="AK166" s="484"/>
      <c r="AL166" s="484"/>
      <c r="AM166" s="485"/>
      <c r="AN166" s="484"/>
      <c r="AO166" s="484"/>
      <c r="AP166" s="484"/>
      <c r="AQ166" s="484"/>
      <c r="AR166" s="484"/>
      <c r="AS166" s="484"/>
      <c r="AT166" s="484"/>
      <c r="AU166" s="484"/>
      <c r="AV166" s="484"/>
      <c r="AW166" s="484"/>
      <c r="AX166" s="484"/>
      <c r="AY166" s="484"/>
      <c r="AZ166" s="484"/>
      <c r="BA166" s="484"/>
      <c r="BB166" s="484"/>
      <c r="BC166" s="484"/>
    </row>
    <row r="167" spans="1:55" x14ac:dyDescent="0.25">
      <c r="A167" s="751"/>
      <c r="B167" s="72"/>
      <c r="C167" s="55"/>
      <c r="D167" s="42"/>
      <c r="E167" s="56">
        <f t="shared" si="4"/>
        <v>0</v>
      </c>
      <c r="F167" s="484"/>
      <c r="G167" s="484"/>
      <c r="H167" s="484"/>
      <c r="I167" s="484"/>
      <c r="J167" s="540"/>
      <c r="K167" s="540"/>
      <c r="L167" s="540"/>
      <c r="M167" s="540"/>
      <c r="N167" s="484"/>
      <c r="O167" s="484"/>
      <c r="P167" s="484"/>
      <c r="Q167" s="484"/>
      <c r="R167" s="484"/>
      <c r="S167" s="484"/>
      <c r="T167" s="484"/>
      <c r="U167" s="484"/>
      <c r="V167" s="484"/>
      <c r="W167" s="484"/>
      <c r="X167" s="484"/>
      <c r="Y167" s="484"/>
      <c r="Z167" s="484"/>
      <c r="AA167" s="484"/>
      <c r="AB167" s="484"/>
      <c r="AC167" s="484"/>
      <c r="AD167" s="484"/>
      <c r="AE167" s="540"/>
      <c r="AF167" s="540"/>
      <c r="AG167" s="484"/>
      <c r="AH167" s="484"/>
      <c r="AI167" s="484"/>
      <c r="AJ167" s="484"/>
      <c r="AK167" s="484"/>
      <c r="AL167" s="484"/>
      <c r="AM167" s="485"/>
      <c r="AN167" s="484"/>
      <c r="AO167" s="484"/>
      <c r="AP167" s="484"/>
      <c r="AQ167" s="484"/>
      <c r="AR167" s="484"/>
      <c r="AS167" s="484"/>
      <c r="AT167" s="484"/>
      <c r="AU167" s="484"/>
      <c r="AV167" s="484"/>
      <c r="AW167" s="484"/>
      <c r="AX167" s="484"/>
      <c r="AY167" s="484"/>
      <c r="AZ167" s="484"/>
      <c r="BA167" s="484"/>
      <c r="BB167" s="484"/>
      <c r="BC167" s="484"/>
    </row>
    <row r="168" spans="1:55" x14ac:dyDescent="0.25">
      <c r="A168" s="751"/>
      <c r="B168" s="72"/>
      <c r="C168" s="55"/>
      <c r="D168" s="42"/>
      <c r="E168" s="56">
        <f t="shared" si="4"/>
        <v>0</v>
      </c>
      <c r="F168" s="484"/>
      <c r="G168" s="484"/>
      <c r="H168" s="484"/>
      <c r="I168" s="484"/>
      <c r="J168" s="540"/>
      <c r="K168" s="540"/>
      <c r="L168" s="540"/>
      <c r="M168" s="540"/>
      <c r="N168" s="484"/>
      <c r="O168" s="484"/>
      <c r="P168" s="484"/>
      <c r="Q168" s="484"/>
      <c r="R168" s="484"/>
      <c r="S168" s="484"/>
      <c r="T168" s="484"/>
      <c r="U168" s="484"/>
      <c r="V168" s="484"/>
      <c r="W168" s="484"/>
      <c r="X168" s="484"/>
      <c r="Y168" s="484"/>
      <c r="Z168" s="484"/>
      <c r="AA168" s="484"/>
      <c r="AB168" s="484"/>
      <c r="AC168" s="484"/>
      <c r="AD168" s="484"/>
      <c r="AE168" s="540"/>
      <c r="AF168" s="540"/>
      <c r="AG168" s="484"/>
      <c r="AH168" s="484"/>
      <c r="AI168" s="484"/>
      <c r="AJ168" s="484"/>
      <c r="AK168" s="484"/>
      <c r="AL168" s="484"/>
      <c r="AM168" s="485"/>
      <c r="AN168" s="484"/>
      <c r="AO168" s="484"/>
      <c r="AP168" s="484"/>
      <c r="AQ168" s="484"/>
      <c r="AR168" s="484"/>
      <c r="AS168" s="484"/>
      <c r="AT168" s="484"/>
      <c r="AU168" s="484"/>
      <c r="AV168" s="484"/>
      <c r="AW168" s="484"/>
      <c r="AX168" s="484"/>
      <c r="AY168" s="484"/>
      <c r="AZ168" s="484"/>
      <c r="BA168" s="484"/>
      <c r="BB168" s="484"/>
      <c r="BC168" s="484"/>
    </row>
    <row r="169" spans="1:55" x14ac:dyDescent="0.25">
      <c r="A169" s="751"/>
      <c r="B169" s="72"/>
      <c r="C169" s="55"/>
      <c r="D169" s="42"/>
      <c r="E169" s="56">
        <f t="shared" si="4"/>
        <v>0</v>
      </c>
      <c r="F169" s="484"/>
      <c r="G169" s="484"/>
      <c r="H169" s="484"/>
      <c r="I169" s="484"/>
      <c r="J169" s="540"/>
      <c r="K169" s="540"/>
      <c r="L169" s="540"/>
      <c r="M169" s="540"/>
      <c r="N169" s="484"/>
      <c r="O169" s="484"/>
      <c r="P169" s="484"/>
      <c r="Q169" s="484"/>
      <c r="R169" s="484"/>
      <c r="S169" s="484"/>
      <c r="T169" s="484"/>
      <c r="U169" s="484"/>
      <c r="V169" s="484"/>
      <c r="W169" s="484"/>
      <c r="X169" s="484"/>
      <c r="Y169" s="484"/>
      <c r="Z169" s="484"/>
      <c r="AA169" s="484"/>
      <c r="AB169" s="484"/>
      <c r="AC169" s="484"/>
      <c r="AD169" s="484"/>
      <c r="AE169" s="540"/>
      <c r="AF169" s="540"/>
      <c r="AG169" s="484"/>
      <c r="AH169" s="484"/>
      <c r="AI169" s="484"/>
      <c r="AJ169" s="484"/>
      <c r="AK169" s="484"/>
      <c r="AL169" s="484"/>
      <c r="AM169" s="485"/>
      <c r="AN169" s="484"/>
      <c r="AO169" s="484"/>
      <c r="AP169" s="484"/>
      <c r="AQ169" s="484"/>
      <c r="AR169" s="484"/>
      <c r="AS169" s="484"/>
      <c r="AT169" s="484"/>
      <c r="AU169" s="484"/>
      <c r="AV169" s="484"/>
      <c r="AW169" s="484"/>
      <c r="AX169" s="484"/>
      <c r="AY169" s="484"/>
      <c r="AZ169" s="484"/>
      <c r="BA169" s="484"/>
      <c r="BB169" s="484"/>
      <c r="BC169" s="484"/>
    </row>
    <row r="170" spans="1:55" x14ac:dyDescent="0.25">
      <c r="A170" s="751"/>
      <c r="B170" s="72"/>
      <c r="C170" s="55"/>
      <c r="D170" s="42"/>
      <c r="E170" s="56">
        <f t="shared" si="4"/>
        <v>0</v>
      </c>
      <c r="F170" s="484"/>
      <c r="G170" s="484"/>
      <c r="H170" s="484"/>
      <c r="I170" s="484"/>
      <c r="J170" s="540"/>
      <c r="K170" s="540"/>
      <c r="L170" s="540"/>
      <c r="M170" s="540"/>
      <c r="N170" s="484"/>
      <c r="O170" s="484"/>
      <c r="P170" s="484"/>
      <c r="Q170" s="484"/>
      <c r="R170" s="484"/>
      <c r="S170" s="484"/>
      <c r="T170" s="484"/>
      <c r="U170" s="484"/>
      <c r="V170" s="484"/>
      <c r="W170" s="484"/>
      <c r="X170" s="484"/>
      <c r="Y170" s="484"/>
      <c r="Z170" s="484"/>
      <c r="AA170" s="484"/>
      <c r="AB170" s="484"/>
      <c r="AC170" s="484"/>
      <c r="AD170" s="484"/>
      <c r="AE170" s="540"/>
      <c r="AF170" s="540"/>
      <c r="AG170" s="484"/>
      <c r="AH170" s="484"/>
      <c r="AI170" s="484"/>
      <c r="AJ170" s="484"/>
      <c r="AK170" s="484"/>
      <c r="AL170" s="484"/>
      <c r="AM170" s="485"/>
      <c r="AN170" s="484"/>
      <c r="AO170" s="484"/>
      <c r="AP170" s="484"/>
      <c r="AQ170" s="484"/>
      <c r="AR170" s="484"/>
      <c r="AS170" s="484"/>
      <c r="AT170" s="484"/>
      <c r="AU170" s="484"/>
      <c r="AV170" s="484"/>
      <c r="AW170" s="484"/>
      <c r="AX170" s="484"/>
      <c r="AY170" s="484"/>
      <c r="AZ170" s="484"/>
      <c r="BA170" s="484"/>
      <c r="BB170" s="484"/>
      <c r="BC170" s="484"/>
    </row>
    <row r="171" spans="1:55" x14ac:dyDescent="0.25">
      <c r="A171" s="751"/>
      <c r="B171" s="72"/>
      <c r="C171" s="55"/>
      <c r="D171" s="42"/>
      <c r="E171" s="56">
        <f t="shared" si="4"/>
        <v>0</v>
      </c>
      <c r="F171" s="484"/>
      <c r="G171" s="484"/>
      <c r="H171" s="484"/>
      <c r="I171" s="484"/>
      <c r="J171" s="540"/>
      <c r="K171" s="540"/>
      <c r="L171" s="540"/>
      <c r="M171" s="540"/>
      <c r="N171" s="484"/>
      <c r="O171" s="484"/>
      <c r="P171" s="484"/>
      <c r="Q171" s="484"/>
      <c r="R171" s="484"/>
      <c r="S171" s="484"/>
      <c r="T171" s="484"/>
      <c r="U171" s="484"/>
      <c r="V171" s="484"/>
      <c r="W171" s="484"/>
      <c r="X171" s="484"/>
      <c r="Y171" s="484"/>
      <c r="Z171" s="484"/>
      <c r="AA171" s="484"/>
      <c r="AB171" s="484"/>
      <c r="AC171" s="484"/>
      <c r="AD171" s="484"/>
      <c r="AE171" s="540"/>
      <c r="AF171" s="540"/>
      <c r="AG171" s="484"/>
      <c r="AH171" s="484"/>
      <c r="AI171" s="484"/>
      <c r="AJ171" s="484"/>
      <c r="AK171" s="484"/>
      <c r="AL171" s="484"/>
      <c r="AM171" s="485"/>
      <c r="AN171" s="484"/>
      <c r="AO171" s="484"/>
      <c r="AP171" s="484"/>
      <c r="AQ171" s="484"/>
      <c r="AR171" s="484"/>
      <c r="AS171" s="484"/>
      <c r="AT171" s="484"/>
      <c r="AU171" s="484"/>
      <c r="AV171" s="484"/>
      <c r="AW171" s="484"/>
      <c r="AX171" s="484"/>
      <c r="AY171" s="484"/>
      <c r="AZ171" s="484"/>
      <c r="BA171" s="484"/>
      <c r="BB171" s="484"/>
      <c r="BC171" s="484"/>
    </row>
    <row r="172" spans="1:55" x14ac:dyDescent="0.25">
      <c r="A172" s="751"/>
      <c r="B172" s="72"/>
      <c r="C172" s="55"/>
      <c r="D172" s="42"/>
      <c r="E172" s="56">
        <f t="shared" si="4"/>
        <v>0</v>
      </c>
      <c r="F172" s="484"/>
      <c r="G172" s="484"/>
      <c r="H172" s="484"/>
      <c r="I172" s="484"/>
      <c r="J172" s="540"/>
      <c r="K172" s="540"/>
      <c r="L172" s="540"/>
      <c r="M172" s="540"/>
      <c r="N172" s="484"/>
      <c r="O172" s="484"/>
      <c r="P172" s="484"/>
      <c r="Q172" s="484"/>
      <c r="R172" s="484"/>
      <c r="S172" s="484"/>
      <c r="T172" s="484"/>
      <c r="U172" s="484"/>
      <c r="V172" s="484"/>
      <c r="W172" s="484"/>
      <c r="X172" s="484"/>
      <c r="Y172" s="484"/>
      <c r="Z172" s="484"/>
      <c r="AA172" s="484"/>
      <c r="AB172" s="484"/>
      <c r="AC172" s="484"/>
      <c r="AD172" s="484"/>
      <c r="AE172" s="540"/>
      <c r="AF172" s="540"/>
      <c r="AG172" s="484"/>
      <c r="AH172" s="484"/>
      <c r="AI172" s="484"/>
      <c r="AJ172" s="484"/>
      <c r="AK172" s="484"/>
      <c r="AL172" s="484"/>
      <c r="AM172" s="485"/>
      <c r="AN172" s="484"/>
      <c r="AO172" s="484"/>
      <c r="AP172" s="484"/>
      <c r="AQ172" s="484"/>
      <c r="AR172" s="484"/>
      <c r="AS172" s="484"/>
      <c r="AT172" s="484"/>
      <c r="AU172" s="484"/>
      <c r="AV172" s="484"/>
      <c r="AW172" s="484"/>
      <c r="AX172" s="484"/>
      <c r="AY172" s="484"/>
      <c r="AZ172" s="484"/>
      <c r="BA172" s="484"/>
      <c r="BB172" s="484"/>
      <c r="BC172" s="484"/>
    </row>
    <row r="173" spans="1:55" x14ac:dyDescent="0.25">
      <c r="A173" s="752"/>
      <c r="B173" s="71"/>
      <c r="C173" s="55"/>
      <c r="D173" s="42"/>
      <c r="E173" s="56">
        <f>COUNTA(F173:BC173)</f>
        <v>0</v>
      </c>
      <c r="F173" s="484"/>
      <c r="G173" s="484"/>
      <c r="H173" s="484"/>
      <c r="I173" s="484"/>
      <c r="J173" s="540"/>
      <c r="K173" s="540"/>
      <c r="L173" s="540"/>
      <c r="M173" s="540"/>
      <c r="N173" s="484"/>
      <c r="O173" s="484"/>
      <c r="P173" s="484"/>
      <c r="Q173" s="484"/>
      <c r="R173" s="484"/>
      <c r="S173" s="484"/>
      <c r="T173" s="484"/>
      <c r="U173" s="484"/>
      <c r="V173" s="484"/>
      <c r="W173" s="484"/>
      <c r="X173" s="484"/>
      <c r="Y173" s="484"/>
      <c r="Z173" s="484"/>
      <c r="AA173" s="484"/>
      <c r="AB173" s="484"/>
      <c r="AC173" s="484"/>
      <c r="AD173" s="484"/>
      <c r="AE173" s="540"/>
      <c r="AF173" s="540"/>
      <c r="AG173" s="484"/>
      <c r="AH173" s="484"/>
      <c r="AI173" s="484"/>
      <c r="AJ173" s="484"/>
      <c r="AK173" s="484"/>
      <c r="AL173" s="484"/>
      <c r="AM173" s="485"/>
      <c r="AN173" s="484"/>
      <c r="AO173" s="484"/>
      <c r="AP173" s="484"/>
      <c r="AQ173" s="484"/>
      <c r="AR173" s="484"/>
      <c r="AS173" s="484"/>
      <c r="AT173" s="484"/>
      <c r="AU173" s="484"/>
      <c r="AV173" s="484"/>
      <c r="AW173" s="484"/>
      <c r="AX173" s="484"/>
      <c r="AY173" s="484"/>
      <c r="AZ173" s="484"/>
      <c r="BA173" s="484"/>
      <c r="BB173" s="484"/>
      <c r="BC173" s="484"/>
    </row>
    <row r="175" spans="1:55" x14ac:dyDescent="0.25">
      <c r="A175" s="22"/>
    </row>
  </sheetData>
  <mergeCells count="15">
    <mergeCell ref="A4:A15"/>
    <mergeCell ref="A16:A27"/>
    <mergeCell ref="A28:A39"/>
    <mergeCell ref="A3:C3"/>
    <mergeCell ref="A40:A51"/>
    <mergeCell ref="A126:A137"/>
    <mergeCell ref="A138:A149"/>
    <mergeCell ref="A150:A161"/>
    <mergeCell ref="A162:A173"/>
    <mergeCell ref="A52:A63"/>
    <mergeCell ref="A102:A113"/>
    <mergeCell ref="A114:A125"/>
    <mergeCell ref="A64:A71"/>
    <mergeCell ref="A76:A83"/>
    <mergeCell ref="A88:A101"/>
  </mergeCells>
  <conditionalFormatting sqref="C137:C142 D117:D125 D115 D157:D161 D91 C129:C132 C113:C119 D32:D33 D24:D27 D21 D36:D40 D48:D51 D54:D55 C125:C127 D68 D94:D101 D104:D113 D128:D137 D139:D149 D57:D58 D5:D12 C104:C106 D82:D87 D60:D63 D72:D75">
    <cfRule type="duplicateValues" dxfId="27" priority="81"/>
  </conditionalFormatting>
  <conditionalFormatting sqref="D4">
    <cfRule type="duplicateValues" dxfId="26" priority="16"/>
  </conditionalFormatting>
  <conditionalFormatting sqref="C13">
    <cfRule type="duplicateValues" dxfId="25" priority="15"/>
  </conditionalFormatting>
  <conditionalFormatting sqref="D52">
    <cfRule type="duplicateValues" dxfId="24" priority="14"/>
  </conditionalFormatting>
  <conditionalFormatting sqref="D69">
    <cfRule type="duplicateValues" dxfId="23" priority="13"/>
  </conditionalFormatting>
  <conditionalFormatting sqref="D28">
    <cfRule type="duplicateValues" dxfId="22" priority="12"/>
  </conditionalFormatting>
  <conditionalFormatting sqref="D77">
    <cfRule type="duplicateValues" dxfId="21" priority="11"/>
  </conditionalFormatting>
  <conditionalFormatting sqref="D53">
    <cfRule type="duplicateValues" dxfId="20" priority="10"/>
  </conditionalFormatting>
  <conditionalFormatting sqref="D16">
    <cfRule type="duplicateValues" dxfId="19" priority="9"/>
  </conditionalFormatting>
  <conditionalFormatting sqref="D17">
    <cfRule type="duplicateValues" dxfId="18" priority="8"/>
  </conditionalFormatting>
  <conditionalFormatting sqref="D64">
    <cfRule type="duplicateValues" dxfId="17" priority="7"/>
  </conditionalFormatting>
  <conditionalFormatting sqref="D65">
    <cfRule type="duplicateValues" dxfId="16" priority="6"/>
  </conditionalFormatting>
  <conditionalFormatting sqref="D29">
    <cfRule type="duplicateValues" dxfId="15" priority="5"/>
  </conditionalFormatting>
  <conditionalFormatting sqref="D18">
    <cfRule type="duplicateValues" dxfId="14" priority="4"/>
  </conditionalFormatting>
  <conditionalFormatting sqref="D41">
    <cfRule type="duplicateValues" dxfId="13" priority="3"/>
  </conditionalFormatting>
  <conditionalFormatting sqref="D19">
    <cfRule type="duplicateValues" dxfId="12" priority="2"/>
  </conditionalFormatting>
  <conditionalFormatting sqref="D76">
    <cfRule type="duplicateValues" dxfId="11" priority="1"/>
  </conditionalFormatting>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59999389629810485"/>
  </sheetPr>
  <dimension ref="A1:AN98"/>
  <sheetViews>
    <sheetView tabSelected="1" zoomScaleNormal="100" workbookViewId="0">
      <pane ySplit="6" topLeftCell="A7" activePane="bottomLeft" state="frozen"/>
      <selection pane="bottomLeft" activeCell="A3" sqref="A3:D3"/>
    </sheetView>
  </sheetViews>
  <sheetFormatPr baseColWidth="10" defaultColWidth="11.42578125" defaultRowHeight="15" x14ac:dyDescent="0.25"/>
  <cols>
    <col min="1" max="2" width="23.5703125" style="161" customWidth="1"/>
    <col min="3" max="3" width="12.85546875" style="161" customWidth="1"/>
    <col min="4" max="4" width="67.85546875" style="161" customWidth="1"/>
    <col min="5" max="7" width="10.85546875" style="161" customWidth="1"/>
    <col min="8" max="8" width="22.85546875" style="161" customWidth="1"/>
    <col min="9" max="9" width="3.140625" style="161" customWidth="1"/>
    <col min="10" max="10" width="5.140625" style="161" customWidth="1"/>
    <col min="11" max="11" width="5" style="161" customWidth="1"/>
    <col min="12" max="39" width="5.140625" style="161" customWidth="1"/>
    <col min="40" max="16384" width="11.42578125" style="161"/>
  </cols>
  <sheetData>
    <row r="1" spans="1:40" ht="21.75" customHeight="1" thickBot="1" x14ac:dyDescent="0.3">
      <c r="J1" s="793" t="s">
        <v>42</v>
      </c>
      <c r="K1" s="794"/>
      <c r="L1" s="794"/>
      <c r="M1" s="794"/>
      <c r="N1" s="794"/>
      <c r="O1" s="794"/>
      <c r="P1" s="794"/>
      <c r="Q1" s="794"/>
      <c r="R1" s="794"/>
      <c r="S1" s="794"/>
      <c r="T1" s="794"/>
      <c r="U1" s="794"/>
      <c r="V1" s="794"/>
      <c r="W1" s="794"/>
      <c r="X1" s="794"/>
      <c r="Y1" s="794"/>
      <c r="Z1" s="794"/>
      <c r="AA1" s="794"/>
      <c r="AB1" s="794"/>
      <c r="AC1" s="794"/>
      <c r="AD1" s="794"/>
      <c r="AE1" s="794"/>
      <c r="AF1" s="794"/>
      <c r="AG1" s="794"/>
      <c r="AH1" s="794"/>
      <c r="AI1" s="794"/>
      <c r="AJ1" s="794"/>
      <c r="AK1" s="794"/>
      <c r="AL1" s="794"/>
      <c r="AM1" s="795"/>
    </row>
    <row r="2" spans="1:40" ht="17.25" customHeight="1" thickBot="1" x14ac:dyDescent="0.3">
      <c r="I2" s="162"/>
      <c r="J2" s="165" t="str">
        <f>IF(MATCH(Progression_STI2D!J4,Problématiques_compétences!$D$1:$D$174,0)&gt;99,"P","")</f>
        <v/>
      </c>
      <c r="K2" s="165" t="str">
        <f>IF(MATCH(Progression_STI2D!K4,Problématiques_compétences!$D$1:$D$174,0)&gt;99,"P","")</f>
        <v/>
      </c>
      <c r="L2" s="165" t="str">
        <f>IF(MATCH(Progression_STI2D!L4,Problématiques_compétences!$D$1:$D$174,0)&gt;99,"P","")</f>
        <v/>
      </c>
      <c r="M2" s="165" t="str">
        <f>IF(MATCH(Progression_STI2D!M4,Problématiques_compétences!$D$1:$D$174,0)&gt;99,"P","")</f>
        <v/>
      </c>
      <c r="N2" s="165" t="str">
        <f>IF(MATCH(Progression_STI2D!N4,Problématiques_compétences!$D$1:$D$174,0)&gt;99,"P","")</f>
        <v/>
      </c>
      <c r="O2" s="165" t="str">
        <f>IF(MATCH(Progression_STI2D!O4,Problématiques_compétences!$D$1:$D$174,0)&gt;99,"P","")</f>
        <v/>
      </c>
      <c r="P2" s="165" t="str">
        <f>IF(MATCH(Progression_STI2D!P4,Problématiques_compétences!$D$1:$D$174,0)&gt;99,"P","")</f>
        <v/>
      </c>
      <c r="Q2" s="165" t="str">
        <f>IF(MATCH(Progression_STI2D!Q4,Problématiques_compétences!$D$1:$D$174,0)&gt;99,"P","")</f>
        <v/>
      </c>
      <c r="R2" s="165" t="str">
        <f>IF(MATCH(Progression_STI2D!R4,Problématiques_compétences!$D$1:$D$174,0)&gt;99,"P","")</f>
        <v/>
      </c>
      <c r="S2" s="165" t="str">
        <f>IF(MATCH(Progression_STI2D!S4,Problématiques_compétences!$D$1:$D$174,0)&gt;99,"P","")</f>
        <v/>
      </c>
      <c r="T2" s="165" t="str">
        <f>IF(MATCH(Progression_STI2D!T4,Problématiques_compétences!$D$1:$D$174,0)&gt;99,"P","")</f>
        <v/>
      </c>
      <c r="U2" s="165" t="str">
        <f>IF(MATCH(Progression_STI2D!U4,Problématiques_compétences!$D$1:$D$174,0)&gt;99,"P","")</f>
        <v/>
      </c>
      <c r="V2" s="165" t="str">
        <f>IF(MATCH(Progression_STI2D!V4,Problématiques_compétences!$D$1:$D$174,0)&gt;99,"P","")</f>
        <v/>
      </c>
      <c r="W2" s="165" t="str">
        <f>IF(MATCH(Progression_STI2D!W4,Problématiques_compétences!$D$1:$D$174,0)&gt;99,"P","")</f>
        <v/>
      </c>
      <c r="X2" s="165" t="str">
        <f>IF(MATCH(Progression_STI2D!X4,Problématiques_compétences!$D$1:$D$174,0)&gt;99,"P","")</f>
        <v/>
      </c>
      <c r="Y2" s="165" t="e">
        <f>IF(MATCH(Progression_STI2D!Y4,Problématiques_compétences!$D$1:$D$174,0)&gt;99,"P","")</f>
        <v>#N/A</v>
      </c>
      <c r="Z2" s="165" t="e">
        <f>IF(MATCH(Progression_STI2D!Z4,Problématiques_compétences!$D$1:$D$174,0)&gt;99,"P","")</f>
        <v>#N/A</v>
      </c>
      <c r="AA2" s="165" t="e">
        <f>IF(MATCH(Progression_STI2D!AA4,Problématiques_compétences!$D$1:$D$174,0)&gt;99,"P","")</f>
        <v>#N/A</v>
      </c>
      <c r="AB2" s="165" t="e">
        <f>IF(MATCH(Progression_STI2D!AB4,Problématiques_compétences!$D$1:$D$174,0)&gt;99,"P","")</f>
        <v>#N/A</v>
      </c>
      <c r="AC2" s="165" t="e">
        <f>IF(MATCH(Progression_STI2D!AC4,Problématiques_compétences!$D$1:$D$174,0)&gt;99,"P","")</f>
        <v>#N/A</v>
      </c>
      <c r="AD2" s="165" t="e">
        <f>IF(MATCH(Progression_STI2D!AD4,Problématiques_compétences!$D$1:$D$174,0)&gt;99,"P","")</f>
        <v>#N/A</v>
      </c>
      <c r="AE2" s="165" t="e">
        <f>IF(MATCH(Progression_STI2D!AE4,Problématiques_compétences!$D$1:$D$174,0)&gt;99,"P","")</f>
        <v>#N/A</v>
      </c>
      <c r="AF2" s="165" t="e">
        <f>IF(MATCH(Progression_STI2D!AF4,Problématiques_compétences!$D$1:$D$174,0)&gt;99,"P","")</f>
        <v>#N/A</v>
      </c>
      <c r="AG2" s="165" t="e">
        <f>IF(MATCH(Progression_STI2D!AG4,Problématiques_compétences!$D$1:$D$174,0)&gt;99,"P","")</f>
        <v>#N/A</v>
      </c>
      <c r="AH2" s="165" t="e">
        <f>IF(MATCH(Progression_STI2D!AH4,Problématiques_compétences!$D$1:$D$174,0)&gt;99,"P","")</f>
        <v>#N/A</v>
      </c>
      <c r="AI2" s="165" t="e">
        <f>IF(MATCH(Progression_STI2D!AI4,Problématiques_compétences!$D$1:$D$174,0)&gt;99,"P","")</f>
        <v>#N/A</v>
      </c>
      <c r="AJ2" s="165" t="e">
        <f>IF(MATCH(Progression_STI2D!AJ4,Problématiques_compétences!$D$1:$D$174,0)&gt;99,"P","")</f>
        <v>#N/A</v>
      </c>
      <c r="AK2" s="165" t="e">
        <f>IF(MATCH(Progression_STI2D!AK4,Problématiques_compétences!$D$1:$D$174,0)&gt;99,"P","")</f>
        <v>#N/A</v>
      </c>
      <c r="AL2" s="165" t="e">
        <f>IF(MATCH(Progression_STI2D!AL4,Problématiques_compétences!$D$1:$D$174,0)&gt;99,"P","")</f>
        <v>#N/A</v>
      </c>
      <c r="AM2" s="165" t="e">
        <f>IF(MATCH(Progression_STI2D!AM4,Problématiques_compétences!$D$1:$D$174,0)&gt;99,"P","")</f>
        <v>#N/A</v>
      </c>
    </row>
    <row r="3" spans="1:40" ht="173.25" customHeight="1" thickBot="1" x14ac:dyDescent="0.3">
      <c r="A3" s="801" t="s">
        <v>1216</v>
      </c>
      <c r="B3" s="801"/>
      <c r="C3" s="801"/>
      <c r="D3" s="802"/>
      <c r="E3" s="163" t="s">
        <v>385</v>
      </c>
      <c r="F3" s="164" t="s">
        <v>386</v>
      </c>
      <c r="G3" s="164" t="s">
        <v>387</v>
      </c>
      <c r="H3" s="573" t="s">
        <v>388</v>
      </c>
      <c r="I3" s="580" t="s">
        <v>57</v>
      </c>
      <c r="J3" s="578" t="str">
        <f>INDEX(Problématiques_compétences!$B$3:$D$174,MATCH(Progression_STI2D!J4,Problématiques_compétences!$D$3:$D$174,0),1)</f>
        <v>P1_1: Qu'est-ce qu'un produit éco-conçu ?</v>
      </c>
      <c r="K3" s="166" t="str">
        <f>INDEX(Problématiques_compétences!$B$3:$D$174,MATCH(Progression_STI2D!K4,Problématiques_compétences!$D$3:$D$174,0),1)</f>
        <v>P2_1 : Comment faciliter la mobilité ?</v>
      </c>
      <c r="L3" s="166" t="str">
        <f>INDEX(Problématiques_compétences!$B$3:$D$174,MATCH(Progression_STI2D!L4,Problématiques_compétences!$D$3:$D$174,0),1)</f>
        <v>P5_1 : Comment rendre un bus autonome en centre ville ?</v>
      </c>
      <c r="M3" s="166" t="str">
        <f>INDEX(Problématiques_compétences!$B$3:$D$174,MATCH(Progression_STI2D!M4,Problématiques_compétences!$D$3:$D$174,0),1)</f>
        <v>P6_6 : Comment faciliter l'évacuation des déchets ?</v>
      </c>
      <c r="N3" s="166" t="str">
        <f>INDEX(Problématiques_compétences!$B$3:$D$174,MATCH(Progression_STI2D!N4,Problématiques_compétences!$D$3:$D$174,0),1)</f>
        <v>P3_1 : Comment les objets connectés peuvent-ils nous aider à prendre soin de notre santé ?</v>
      </c>
      <c r="O3" s="166" t="str">
        <f>INDEX(Problématiques_compétences!$B$3:$D$174,MATCH(Progression_STI2D!O4,Problématiques_compétences!$D$3:$D$174,0),1)</f>
        <v>P7_2 : Comment coordonner les travaux  sur un chantier ?</v>
      </c>
      <c r="P3" s="166" t="str">
        <f>INDEX(Problématiques_compétences!$B$3:$D$174,MATCH(Progression_STI2D!P4,Problématiques_compétences!$D$3:$D$174,0),1)</f>
        <v>P5_2 : Comment optimiser le confort climatique de combles aménagés?</v>
      </c>
      <c r="Q3" s="166" t="str">
        <f>INDEX(Problématiques_compétences!$B$3:$D$174,MATCH(Progression_STI2D!Q4,Problématiques_compétences!$D$3:$D$174,0),1)</f>
        <v xml:space="preserve">P2_2 : Comment sécuriser un habitat grâce à la vidéo-surveillance ? </v>
      </c>
      <c r="R3" s="166" t="str">
        <f>INDEX(Problématiques_compétences!$B$3:$D$174,MATCH(Progression_STI2D!R4,Problématiques_compétences!$D$3:$D$174,0),1)</f>
        <v xml:space="preserve">P6_1 : Comment gérer les flux de matière, d’énergie et d’information dans une smart city ? </v>
      </c>
      <c r="S3" s="166" t="str">
        <f>INDEX(Problématiques_compétences!$B$3:$D$174,MATCH(Progression_STI2D!S4,Problématiques_compétences!$D$3:$D$174,0),1)</f>
        <v>P6_2 : Comment éclairer une rue de façon autonome tout en respectant l'environnement ?</v>
      </c>
      <c r="T3" s="166" t="str">
        <f>INDEX(Problématiques_compétences!$B$3:$D$174,MATCH(Progression_STI2D!T4,Problématiques_compétences!$D$3:$D$174,0),1)</f>
        <v>P3_2 : Comment effectuer un acte médical dans un lieu isolé ?</v>
      </c>
      <c r="U3" s="166" t="str">
        <f>INDEX(Problématiques_compétences!$B$3:$D$174,MATCH(Progression_STI2D!U4,Problématiques_compétences!$D$3:$D$174,0),1)</f>
        <v>P2_3 : Comment fonctionnent les objets du quotidien qui nous facilitent la vie ?</v>
      </c>
      <c r="V3" s="166" t="str">
        <f>INDEX(Problématiques_compétences!$B$3:$D$174,MATCH(Progression_STI2D!V4,Problématiques_compétences!$D$3:$D$174,0),1)</f>
        <v>P4_2 : Comment les nouvelles technologies peuvent-elles améliorer l'habitat ?</v>
      </c>
      <c r="W3" s="166" t="str">
        <f>INDEX(Problématiques_compétences!$B$3:$D$174,MATCH(Progression_STI2D!W4,Problématiques_compétences!$D$3:$D$174,0),1)</f>
        <v xml:space="preserve">P2_4 : Comment les robots humanoïdes peuvent-il assister au mieux les personnes dans leur vie quotidienne ? </v>
      </c>
      <c r="X3" s="166" t="str">
        <f>INDEX(Problématiques_compétences!$B$3:$D$174,MATCH(Progression_STI2D!X4,Problématiques_compétences!$D$3:$D$174,0),1)</f>
        <v>P7_1 : Comment prévenir les défaillances d'un ouvrage ?</v>
      </c>
      <c r="Y3" s="166" t="e">
        <f>INDEX(Problématiques_compétences!$B$3:$D$174,MATCH(Progression_STI2D!Y4,Problématiques_compétences!$D$3:$D$174,0),1)</f>
        <v>#N/A</v>
      </c>
      <c r="Z3" s="166" t="e">
        <f>INDEX(Problématiques_compétences!$B$3:$D$174,MATCH(Progression_STI2D!Z4,Problématiques_compétences!$D$3:$D$174,0),1)</f>
        <v>#N/A</v>
      </c>
      <c r="AA3" s="166" t="e">
        <f>INDEX(Problématiques_compétences!$B$3:$D$174,MATCH(Progression_STI2D!AA4,Problématiques_compétences!$D$3:$D$174,0),1)</f>
        <v>#N/A</v>
      </c>
      <c r="AB3" s="166" t="e">
        <f>INDEX(Problématiques_compétences!$B$3:$D$174,MATCH(Progression_STI2D!AB4,Problématiques_compétences!$D$3:$D$174,0),1)</f>
        <v>#N/A</v>
      </c>
      <c r="AC3" s="166" t="e">
        <f>INDEX(Problématiques_compétences!$B$3:$D$174,MATCH(Progression_STI2D!AC4,Problématiques_compétences!$D$3:$D$174,0),1)</f>
        <v>#N/A</v>
      </c>
      <c r="AD3" s="166" t="e">
        <f>INDEX(Problématiques_compétences!$B$3:$D$174,MATCH(Progression_STI2D!AD4,Problématiques_compétences!$D$3:$D$174,0),1)</f>
        <v>#N/A</v>
      </c>
      <c r="AE3" s="166" t="e">
        <f>INDEX(Problématiques_compétences!$B$3:$D$174,MATCH(Progression_STI2D!AE4,Problématiques_compétences!$D$3:$D$174,0),1)</f>
        <v>#N/A</v>
      </c>
      <c r="AF3" s="166" t="e">
        <f>INDEX(Problématiques_compétences!$B$3:$D$174,MATCH(Progression_STI2D!AF4,Problématiques_compétences!$D$3:$D$174,0),1)</f>
        <v>#N/A</v>
      </c>
      <c r="AG3" s="166" t="e">
        <f>INDEX(Problématiques_compétences!$B$3:$D$174,MATCH(Progression_STI2D!AG4,Problématiques_compétences!$D$3:$D$174,0),1)</f>
        <v>#N/A</v>
      </c>
      <c r="AH3" s="166" t="e">
        <f>INDEX(Problématiques_compétences!$B$3:$D$174,MATCH(Progression_STI2D!AH4,Problématiques_compétences!$D$3:$D$174,0),1)</f>
        <v>#N/A</v>
      </c>
      <c r="AI3" s="166" t="e">
        <f>INDEX(Problématiques_compétences!$B$3:$D$174,MATCH(Progression_STI2D!AI4,Problématiques_compétences!$D$3:$D$174,0),1)</f>
        <v>#N/A</v>
      </c>
      <c r="AJ3" s="166" t="e">
        <f>INDEX(Problématiques_compétences!$B$3:$D$174,MATCH(Progression_STI2D!AJ4,Problématiques_compétences!$D$3:$D$174,0),1)</f>
        <v>#N/A</v>
      </c>
      <c r="AK3" s="166" t="e">
        <f>INDEX(Problématiques_compétences!$B$3:$D$174,MATCH(Progression_STI2D!AK4,Problématiques_compétences!$D$3:$D$174,0),1)</f>
        <v>#N/A</v>
      </c>
      <c r="AL3" s="166" t="e">
        <f>INDEX(Problématiques_compétences!$B$3:$D$174,MATCH(Progression_STI2D!AL4,Problématiques_compétences!$D$3:$D$174,0),1)</f>
        <v>#N/A</v>
      </c>
      <c r="AM3" s="166" t="e">
        <f>INDEX(Problématiques_compétences!$B$3:$D$174,MATCH(Progression_STI2D!AM4,Problématiques_compétences!$D$3:$D$174,0),1)</f>
        <v>#N/A</v>
      </c>
    </row>
    <row r="4" spans="1:40" ht="15.75" thickBot="1" x14ac:dyDescent="0.3">
      <c r="A4" s="805" t="s">
        <v>0</v>
      </c>
      <c r="B4" s="806"/>
      <c r="C4" s="806"/>
      <c r="D4" s="806"/>
      <c r="E4" s="806"/>
      <c r="F4" s="806"/>
      <c r="G4" s="806"/>
      <c r="H4" s="806"/>
      <c r="I4" s="581"/>
      <c r="J4" s="167" t="s">
        <v>1</v>
      </c>
      <c r="K4" s="167" t="s">
        <v>2</v>
      </c>
      <c r="L4" s="167" t="s">
        <v>3</v>
      </c>
      <c r="M4" s="167" t="s">
        <v>4</v>
      </c>
      <c r="N4" s="167" t="s">
        <v>5</v>
      </c>
      <c r="O4" s="167" t="s">
        <v>6</v>
      </c>
      <c r="P4" s="167" t="s">
        <v>7</v>
      </c>
      <c r="Q4" s="167" t="s">
        <v>8</v>
      </c>
      <c r="R4" s="167" t="s">
        <v>9</v>
      </c>
      <c r="S4" s="167" t="s">
        <v>10</v>
      </c>
      <c r="T4" s="167" t="s">
        <v>11</v>
      </c>
      <c r="U4" s="167" t="s">
        <v>12</v>
      </c>
      <c r="V4" s="167" t="s">
        <v>13</v>
      </c>
      <c r="W4" s="167" t="s">
        <v>14</v>
      </c>
      <c r="X4" s="167" t="s">
        <v>15</v>
      </c>
      <c r="Y4" s="167" t="s">
        <v>16</v>
      </c>
      <c r="Z4" s="167" t="s">
        <v>17</v>
      </c>
      <c r="AA4" s="167" t="s">
        <v>18</v>
      </c>
      <c r="AB4" s="167" t="s">
        <v>19</v>
      </c>
      <c r="AC4" s="167" t="s">
        <v>20</v>
      </c>
      <c r="AD4" s="169" t="s">
        <v>21</v>
      </c>
      <c r="AE4" s="169" t="s">
        <v>22</v>
      </c>
      <c r="AF4" s="169" t="s">
        <v>23</v>
      </c>
      <c r="AG4" s="169" t="s">
        <v>24</v>
      </c>
      <c r="AH4" s="169" t="s">
        <v>25</v>
      </c>
      <c r="AI4" s="169" t="s">
        <v>26</v>
      </c>
      <c r="AJ4" s="169" t="s">
        <v>27</v>
      </c>
      <c r="AK4" s="169" t="s">
        <v>28</v>
      </c>
      <c r="AL4" s="169" t="s">
        <v>29</v>
      </c>
      <c r="AM4" s="170" t="s">
        <v>30</v>
      </c>
    </row>
    <row r="5" spans="1:40" ht="15.75" thickBot="1" x14ac:dyDescent="0.3">
      <c r="A5" s="803" t="s">
        <v>40</v>
      </c>
      <c r="B5" s="804"/>
      <c r="C5" s="804"/>
      <c r="D5" s="804"/>
      <c r="E5" s="804"/>
      <c r="F5" s="804"/>
      <c r="G5" s="804"/>
      <c r="H5" s="804"/>
      <c r="I5" s="581"/>
      <c r="J5" s="769"/>
      <c r="K5" s="769"/>
      <c r="L5" s="769"/>
      <c r="M5" s="769"/>
      <c r="N5" s="769"/>
      <c r="O5" s="769"/>
      <c r="P5" s="769"/>
      <c r="Q5" s="769"/>
      <c r="R5" s="770"/>
      <c r="S5" s="771"/>
      <c r="T5" s="769"/>
      <c r="U5" s="769"/>
      <c r="V5" s="769"/>
      <c r="W5" s="769"/>
      <c r="X5" s="770"/>
      <c r="Y5" s="570"/>
      <c r="Z5" s="570"/>
      <c r="AA5" s="570"/>
      <c r="AB5" s="570"/>
      <c r="AC5" s="571"/>
      <c r="AD5" s="796"/>
      <c r="AE5" s="797"/>
      <c r="AF5" s="797"/>
      <c r="AG5" s="797"/>
      <c r="AH5" s="797"/>
      <c r="AI5" s="797"/>
      <c r="AJ5" s="797"/>
      <c r="AK5" s="797"/>
      <c r="AL5" s="797"/>
      <c r="AM5" s="798"/>
    </row>
    <row r="6" spans="1:40" ht="15.75" thickBot="1" x14ac:dyDescent="0.3">
      <c r="A6" s="799" t="s">
        <v>389</v>
      </c>
      <c r="B6" s="800"/>
      <c r="C6" s="800"/>
      <c r="D6" s="800"/>
      <c r="E6" s="800"/>
      <c r="F6" s="800"/>
      <c r="G6" s="800"/>
      <c r="H6" s="800"/>
      <c r="I6" s="582"/>
      <c r="J6" s="572"/>
      <c r="K6" s="572"/>
      <c r="L6" s="572"/>
      <c r="M6" s="572"/>
      <c r="N6" s="572"/>
      <c r="O6" s="572"/>
      <c r="P6" s="572"/>
      <c r="Q6" s="572"/>
      <c r="R6" s="572"/>
      <c r="S6" s="572"/>
      <c r="T6" s="572"/>
      <c r="U6" s="572"/>
      <c r="V6" s="572"/>
      <c r="W6" s="572"/>
      <c r="X6" s="572"/>
      <c r="Y6" s="168"/>
      <c r="Z6" s="168"/>
      <c r="AA6" s="168"/>
      <c r="AB6" s="168"/>
      <c r="AC6" s="168"/>
      <c r="AD6" s="168"/>
      <c r="AE6" s="168"/>
      <c r="AF6" s="168"/>
      <c r="AG6" s="168"/>
      <c r="AH6" s="168"/>
      <c r="AI6" s="168"/>
      <c r="AJ6" s="168"/>
      <c r="AK6" s="168"/>
      <c r="AL6" s="168"/>
      <c r="AM6" s="171"/>
      <c r="AN6" s="172"/>
    </row>
    <row r="7" spans="1:40" ht="16.5" customHeight="1" thickBot="1" x14ac:dyDescent="0.3">
      <c r="A7" s="772" t="s">
        <v>282</v>
      </c>
      <c r="B7" s="773"/>
      <c r="C7" s="565" t="s">
        <v>382</v>
      </c>
      <c r="D7" s="566" t="s">
        <v>283</v>
      </c>
      <c r="E7" s="565" t="s">
        <v>106</v>
      </c>
      <c r="F7" s="565" t="s">
        <v>107</v>
      </c>
      <c r="G7" s="565" t="s">
        <v>219</v>
      </c>
      <c r="H7" s="574" t="s">
        <v>58</v>
      </c>
      <c r="I7" s="583"/>
      <c r="J7" s="564"/>
      <c r="K7" s="222"/>
      <c r="L7" s="222"/>
      <c r="M7" s="222"/>
      <c r="N7" s="222"/>
      <c r="O7" s="222"/>
      <c r="P7" s="222"/>
      <c r="Q7" s="222"/>
      <c r="R7" s="222"/>
      <c r="S7" s="222"/>
      <c r="T7" s="222"/>
      <c r="U7" s="222"/>
      <c r="V7" s="222"/>
      <c r="W7" s="222"/>
      <c r="X7" s="222"/>
      <c r="Y7" s="222"/>
      <c r="Z7" s="222"/>
      <c r="AA7" s="222"/>
      <c r="AB7" s="222"/>
      <c r="AC7" s="222"/>
      <c r="AD7" s="222"/>
      <c r="AE7" s="222"/>
      <c r="AF7" s="222"/>
      <c r="AG7" s="222"/>
      <c r="AH7" s="222"/>
      <c r="AI7" s="222"/>
      <c r="AJ7" s="222"/>
      <c r="AK7" s="222"/>
      <c r="AL7" s="222"/>
      <c r="AM7" s="222"/>
      <c r="AN7" s="173"/>
    </row>
    <row r="8" spans="1:40" ht="45" customHeight="1" x14ac:dyDescent="0.25">
      <c r="A8" s="774" t="s">
        <v>284</v>
      </c>
      <c r="B8" s="775" t="s">
        <v>285</v>
      </c>
      <c r="C8" s="556" t="s">
        <v>168</v>
      </c>
      <c r="D8" s="559" t="s">
        <v>169</v>
      </c>
      <c r="E8" s="560" t="s">
        <v>170</v>
      </c>
      <c r="F8" s="560" t="s">
        <v>286</v>
      </c>
      <c r="G8" s="560" t="s">
        <v>286</v>
      </c>
      <c r="H8" s="575" t="s">
        <v>287</v>
      </c>
      <c r="I8" s="584">
        <f>COUNTIF(J8:AM8,"x")</f>
        <v>1</v>
      </c>
      <c r="J8" s="579" t="str">
        <f>INDEX(Problématiques_compétences!$D$3:$BC$174,MATCH(Progression_STI2D!J$4,Problématiques_compétences!$D$3:$D$174,0),3)</f>
        <v>x</v>
      </c>
      <c r="K8" s="223">
        <f>INDEX(Problématiques_compétences!$D$3:$BC$174,MATCH(Progression_STI2D!K$4,Problématiques_compétences!$D$3:$D$174,0),3)</f>
        <v>0</v>
      </c>
      <c r="L8" s="223">
        <f>INDEX(Problématiques_compétences!$D$3:$BC$174,MATCH(Progression_STI2D!L$4,Problématiques_compétences!$D$3:$D$174,0),3)</f>
        <v>0</v>
      </c>
      <c r="M8" s="223">
        <f>INDEX(Problématiques_compétences!$D$3:$BC$174,MATCH(Progression_STI2D!M$4,Problématiques_compétences!$D$3:$D$174,0),3)</f>
        <v>0</v>
      </c>
      <c r="N8" s="223">
        <f>INDEX(Problématiques_compétences!$D$3:$BC$174,MATCH(Progression_STI2D!N$4,Problématiques_compétences!$D$3:$D$174,0),3)</f>
        <v>0</v>
      </c>
      <c r="O8" s="223">
        <f>INDEX(Problématiques_compétences!$D$3:$BC$174,MATCH(Progression_STI2D!O$4,Problématiques_compétences!$D$3:$D$174,0),3)</f>
        <v>0</v>
      </c>
      <c r="P8" s="223">
        <f>INDEX(Problématiques_compétences!$D$3:$BC$174,MATCH(Progression_STI2D!P$4,Problématiques_compétences!$D$3:$D$174,0),3)</f>
        <v>0</v>
      </c>
      <c r="Q8" s="223">
        <f>INDEX(Problématiques_compétences!$D$3:$BC$174,MATCH(Progression_STI2D!Q$4,Problématiques_compétences!$D$3:$D$174,0),3)</f>
        <v>0</v>
      </c>
      <c r="R8" s="223">
        <f>INDEX(Problématiques_compétences!$D$3:$BC$174,MATCH(Progression_STI2D!R$4,Problématiques_compétences!$D$3:$D$174,0),3)</f>
        <v>0</v>
      </c>
      <c r="S8" s="223">
        <f>INDEX(Problématiques_compétences!$D$3:$BC$174,MATCH(Progression_STI2D!S$4,Problématiques_compétences!$D$3:$D$174,0),3)</f>
        <v>0</v>
      </c>
      <c r="T8" s="223">
        <f>INDEX(Problématiques_compétences!$D$3:$BC$174,MATCH(Progression_STI2D!T$4,Problématiques_compétences!$D$3:$D$174,0),3)</f>
        <v>0</v>
      </c>
      <c r="U8" s="223">
        <f>INDEX(Problématiques_compétences!$D$3:$BC$174,MATCH(Progression_STI2D!U$4,Problématiques_compétences!$D$3:$D$174,0),3)</f>
        <v>0</v>
      </c>
      <c r="V8" s="223">
        <f>INDEX(Problématiques_compétences!$D$3:$BC$174,MATCH(Progression_STI2D!V$4,Problématiques_compétences!$D$3:$D$174,0),3)</f>
        <v>0</v>
      </c>
      <c r="W8" s="223">
        <f>INDEX(Problématiques_compétences!$D$3:$BC$174,MATCH(Progression_STI2D!W$4,Problématiques_compétences!$D$3:$D$174,0),3)</f>
        <v>0</v>
      </c>
      <c r="X8" s="223">
        <f>INDEX(Problématiques_compétences!$D$3:$BC$174,MATCH(Progression_STI2D!X$4,Problématiques_compétences!$D$3:$D$174,0),3)</f>
        <v>0</v>
      </c>
      <c r="Y8" s="223" t="e">
        <f>INDEX(Problématiques_compétences!$D$3:$BC$174,MATCH(Progression_STI2D!Y$4,Problématiques_compétences!$D$3:$D$174,0),3)</f>
        <v>#N/A</v>
      </c>
      <c r="Z8" s="223" t="e">
        <f>INDEX(Problématiques_compétences!$D$3:$BC$174,MATCH(Progression_STI2D!Z$4,Problématiques_compétences!$D$3:$D$174,0),3)</f>
        <v>#N/A</v>
      </c>
      <c r="AA8" s="223" t="e">
        <f>INDEX(Problématiques_compétences!$D$3:$BC$174,MATCH(Progression_STI2D!AA$4,Problématiques_compétences!$D$3:$D$174,0),3)</f>
        <v>#N/A</v>
      </c>
      <c r="AB8" s="223" t="e">
        <f>INDEX(Problématiques_compétences!$D$3:$BC$174,MATCH(Progression_STI2D!AB$4,Problématiques_compétences!$D$3:$D$174,0),3)</f>
        <v>#N/A</v>
      </c>
      <c r="AC8" s="223" t="e">
        <f>INDEX(Problématiques_compétences!$D$3:$BC$174,MATCH(Progression_STI2D!AC$4,Problématiques_compétences!$D$3:$D$174,0),3)</f>
        <v>#N/A</v>
      </c>
      <c r="AD8" s="223" t="e">
        <f>INDEX(Problématiques_compétences!$D$3:$BC$174,MATCH(Progression_STI2D!AD$4,Problématiques_compétences!$D$3:$D$174,0),3)</f>
        <v>#N/A</v>
      </c>
      <c r="AE8" s="223" t="e">
        <f>INDEX(Problématiques_compétences!$D$3:$BC$174,MATCH(Progression_STI2D!AE$4,Problématiques_compétences!$D$3:$D$174,0),3)</f>
        <v>#N/A</v>
      </c>
      <c r="AF8" s="223" t="e">
        <f>INDEX(Problématiques_compétences!$D$3:$BC$174,MATCH(Progression_STI2D!AF$4,Problématiques_compétences!$D$3:$D$174,0),3)</f>
        <v>#N/A</v>
      </c>
      <c r="AG8" s="223" t="e">
        <f>INDEX(Problématiques_compétences!$D$3:$BC$174,MATCH(Progression_STI2D!AG$4,Problématiques_compétences!$D$3:$D$174,0),3)</f>
        <v>#N/A</v>
      </c>
      <c r="AH8" s="223" t="e">
        <f>INDEX(Problématiques_compétences!$D$3:$BC$174,MATCH(Progression_STI2D!AH$4,Problématiques_compétences!$D$3:$D$174,0),3)</f>
        <v>#N/A</v>
      </c>
      <c r="AI8" s="223" t="e">
        <f>INDEX(Problématiques_compétences!$D$3:$BC$174,MATCH(Progression_STI2D!AI$4,Problématiques_compétences!$D$3:$D$174,0),3)</f>
        <v>#N/A</v>
      </c>
      <c r="AJ8" s="223" t="e">
        <f>INDEX(Problématiques_compétences!$D$3:$BC$174,MATCH(Progression_STI2D!AJ$4,Problématiques_compétences!$D$3:$D$174,0),3)</f>
        <v>#N/A</v>
      </c>
      <c r="AK8" s="223" t="e">
        <f>INDEX(Problématiques_compétences!$D$3:$BC$174,MATCH(Progression_STI2D!AK$4,Problématiques_compétences!$D$3:$D$174,0),3)</f>
        <v>#N/A</v>
      </c>
      <c r="AL8" s="223" t="e">
        <f>INDEX(Problématiques_compétences!$D$3:$BC$174,MATCH(Progression_STI2D!AL$4,Problématiques_compétences!$D$3:$D$174,0),3)</f>
        <v>#N/A</v>
      </c>
      <c r="AM8" s="223" t="e">
        <f>INDEX(Problématiques_compétences!$D$3:$BC$174,MATCH(Progression_STI2D!AM$4,Problématiques_compétences!$D$3:$D$174,0),3)</f>
        <v>#N/A</v>
      </c>
      <c r="AN8" s="174"/>
    </row>
    <row r="9" spans="1:40" ht="30" x14ac:dyDescent="0.25">
      <c r="A9" s="704"/>
      <c r="B9" s="701"/>
      <c r="C9" s="130" t="s">
        <v>171</v>
      </c>
      <c r="D9" s="137" t="s">
        <v>172</v>
      </c>
      <c r="E9" s="94" t="s">
        <v>170</v>
      </c>
      <c r="F9" s="94" t="s">
        <v>286</v>
      </c>
      <c r="G9" s="94" t="s">
        <v>286</v>
      </c>
      <c r="H9" s="139" t="s">
        <v>288</v>
      </c>
      <c r="I9" s="584">
        <f t="shared" ref="I9:I57" si="0">COUNTIF(J9:AM9,"x")</f>
        <v>1</v>
      </c>
      <c r="J9" s="579">
        <f>INDEX(Problématiques_compétences!$D$3:$BC$174,MATCH(Progression_STI2D!J$4,Problématiques_compétences!$D$3:$D$174,0),4)</f>
        <v>0</v>
      </c>
      <c r="K9" s="223">
        <f>INDEX(Problématiques_compétences!$D$3:$BC$174,MATCH(Progression_STI2D!K$4,Problématiques_compétences!$D$3:$D$174,0),4)</f>
        <v>0</v>
      </c>
      <c r="L9" s="223">
        <f>INDEX(Problématiques_compétences!$D$3:$BC$174,MATCH(Progression_STI2D!L$4,Problématiques_compétences!$D$3:$D$174,0),4)</f>
        <v>0</v>
      </c>
      <c r="M9" s="223">
        <f>INDEX(Problématiques_compétences!$D$3:$BC$174,MATCH(Progression_STI2D!M$4,Problématiques_compétences!$D$3:$D$174,0),4)</f>
        <v>0</v>
      </c>
      <c r="N9" s="223">
        <f>INDEX(Problématiques_compétences!$D$3:$BC$174,MATCH(Progression_STI2D!N$4,Problématiques_compétences!$D$3:$D$174,0),4)</f>
        <v>0</v>
      </c>
      <c r="O9" s="223">
        <f>INDEX(Problématiques_compétences!$D$3:$BC$174,MATCH(Progression_STI2D!O$4,Problématiques_compétences!$D$3:$D$174,0),4)</f>
        <v>0</v>
      </c>
      <c r="P9" s="223">
        <f>INDEX(Problématiques_compétences!$D$3:$BC$174,MATCH(Progression_STI2D!P$4,Problématiques_compétences!$D$3:$D$174,0),4)</f>
        <v>0</v>
      </c>
      <c r="Q9" s="223">
        <f>INDEX(Problématiques_compétences!$D$3:$BC$174,MATCH(Progression_STI2D!Q$4,Problématiques_compétences!$D$3:$D$174,0),4)</f>
        <v>0</v>
      </c>
      <c r="R9" s="223">
        <f>INDEX(Problématiques_compétences!$D$3:$BC$174,MATCH(Progression_STI2D!R$4,Problématiques_compétences!$D$3:$D$174,0),4)</f>
        <v>0</v>
      </c>
      <c r="S9" s="223">
        <f>INDEX(Problématiques_compétences!$D$3:$BC$174,MATCH(Progression_STI2D!S$4,Problématiques_compétences!$D$3:$D$174,0),4)</f>
        <v>0</v>
      </c>
      <c r="T9" s="223">
        <f>INDEX(Problématiques_compétences!$D$3:$BC$174,MATCH(Progression_STI2D!T$4,Problématiques_compétences!$D$3:$D$174,0),4)</f>
        <v>0</v>
      </c>
      <c r="U9" s="223" t="str">
        <f>INDEX(Problématiques_compétences!$D$3:$BC$174,MATCH(Progression_STI2D!U$4,Problématiques_compétences!$D$3:$D$174,0),4)</f>
        <v>x</v>
      </c>
      <c r="V9" s="223">
        <f>INDEX(Problématiques_compétences!$D$3:$BC$174,MATCH(Progression_STI2D!V$4,Problématiques_compétences!$D$3:$D$174,0),4)</f>
        <v>0</v>
      </c>
      <c r="W9" s="223">
        <f>INDEX(Problématiques_compétences!$D$3:$BC$174,MATCH(Progression_STI2D!W$4,Problématiques_compétences!$D$3:$D$174,0),4)</f>
        <v>0</v>
      </c>
      <c r="X9" s="223">
        <f>INDEX(Problématiques_compétences!$D$3:$BC$174,MATCH(Progression_STI2D!X$4,Problématiques_compétences!$D$3:$D$174,0),4)</f>
        <v>0</v>
      </c>
      <c r="Y9" s="223" t="e">
        <f>INDEX(Problématiques_compétences!$D$3:$BC$174,MATCH(Progression_STI2D!Y$4,Problématiques_compétences!$D$3:$D$174,0),4)</f>
        <v>#N/A</v>
      </c>
      <c r="Z9" s="223" t="e">
        <f>INDEX(Problématiques_compétences!$D$3:$BC$174,MATCH(Progression_STI2D!Z$4,Problématiques_compétences!$D$3:$D$174,0),4)</f>
        <v>#N/A</v>
      </c>
      <c r="AA9" s="223" t="e">
        <f>INDEX(Problématiques_compétences!$D$3:$BC$174,MATCH(Progression_STI2D!AA$4,Problématiques_compétences!$D$3:$D$174,0),4)</f>
        <v>#N/A</v>
      </c>
      <c r="AB9" s="223" t="e">
        <f>INDEX(Problématiques_compétences!$D$3:$BC$174,MATCH(Progression_STI2D!AB$4,Problématiques_compétences!$D$3:$D$174,0),4)</f>
        <v>#N/A</v>
      </c>
      <c r="AC9" s="223" t="e">
        <f>INDEX(Problématiques_compétences!$D$3:$BC$174,MATCH(Progression_STI2D!AC$4,Problématiques_compétences!$D$3:$D$174,0),4)</f>
        <v>#N/A</v>
      </c>
      <c r="AD9" s="223" t="e">
        <f>INDEX(Problématiques_compétences!$D$3:$BC$174,MATCH(Progression_STI2D!AD$4,Problématiques_compétences!$D$3:$D$174,0),4)</f>
        <v>#N/A</v>
      </c>
      <c r="AE9" s="223" t="e">
        <f>INDEX(Problématiques_compétences!$D$3:$BC$174,MATCH(Progression_STI2D!AE$4,Problématiques_compétences!$D$3:$D$174,0),4)</f>
        <v>#N/A</v>
      </c>
      <c r="AF9" s="223" t="e">
        <f>INDEX(Problématiques_compétences!$D$3:$BC$174,MATCH(Progression_STI2D!AF$4,Problématiques_compétences!$D$3:$D$174,0),4)</f>
        <v>#N/A</v>
      </c>
      <c r="AG9" s="223" t="e">
        <f>INDEX(Problématiques_compétences!$D$3:$BC$174,MATCH(Progression_STI2D!AG$4,Problématiques_compétences!$D$3:$D$174,0),4)</f>
        <v>#N/A</v>
      </c>
      <c r="AH9" s="223" t="e">
        <f>INDEX(Problématiques_compétences!$D$3:$BC$174,MATCH(Progression_STI2D!AH$4,Problématiques_compétences!$D$3:$D$174,0),4)</f>
        <v>#N/A</v>
      </c>
      <c r="AI9" s="223" t="e">
        <f>INDEX(Problématiques_compétences!$D$3:$BC$174,MATCH(Progression_STI2D!AI$4,Problématiques_compétences!$D$3:$D$174,0),4)</f>
        <v>#N/A</v>
      </c>
      <c r="AJ9" s="223" t="e">
        <f>INDEX(Problématiques_compétences!$D$3:$BC$174,MATCH(Progression_STI2D!AJ$4,Problématiques_compétences!$D$3:$D$174,0),4)</f>
        <v>#N/A</v>
      </c>
      <c r="AK9" s="223" t="e">
        <f>INDEX(Problématiques_compétences!$D$3:$BC$174,MATCH(Progression_STI2D!AK$4,Problématiques_compétences!$D$3:$D$174,0),4)</f>
        <v>#N/A</v>
      </c>
      <c r="AL9" s="223" t="e">
        <f>INDEX(Problématiques_compétences!$D$3:$BC$174,MATCH(Progression_STI2D!AL$4,Problématiques_compétences!$D$3:$D$174,0),4)</f>
        <v>#N/A</v>
      </c>
      <c r="AM9" s="223" t="e">
        <f>INDEX(Problématiques_compétences!$D$3:$BC$174,MATCH(Progression_STI2D!AM$4,Problématiques_compétences!$D$3:$D$174,0),4)</f>
        <v>#N/A</v>
      </c>
    </row>
    <row r="10" spans="1:40" ht="45.75" thickBot="1" x14ac:dyDescent="0.3">
      <c r="A10" s="707"/>
      <c r="B10" s="776"/>
      <c r="C10" s="561" t="s">
        <v>173</v>
      </c>
      <c r="D10" s="562" t="s">
        <v>390</v>
      </c>
      <c r="E10" s="563"/>
      <c r="F10" s="563" t="s">
        <v>286</v>
      </c>
      <c r="G10" s="563" t="s">
        <v>286</v>
      </c>
      <c r="H10" s="576" t="s">
        <v>289</v>
      </c>
      <c r="I10" s="584">
        <f t="shared" si="0"/>
        <v>3</v>
      </c>
      <c r="J10" s="579" t="str">
        <f>INDEX(Problématiques_compétences!$D$3:$BC$174,MATCH(Progression_STI2D!J$4,Problématiques_compétences!$D$3:$D$174,0),5)</f>
        <v>x</v>
      </c>
      <c r="K10" s="223">
        <f>INDEX(Problématiques_compétences!$D$3:$BC$174,MATCH(Progression_STI2D!K$4,Problématiques_compétences!$D$3:$D$174,0),5)</f>
        <v>0</v>
      </c>
      <c r="L10" s="223">
        <f>INDEX(Problématiques_compétences!$D$3:$BC$174,MATCH(Progression_STI2D!L$4,Problématiques_compétences!$D$3:$D$174,0),5)</f>
        <v>0</v>
      </c>
      <c r="M10" s="223">
        <f>INDEX(Problématiques_compétences!$D$3:$BC$174,MATCH(Progression_STI2D!M$4,Problématiques_compétences!$D$3:$D$174,0),5)</f>
        <v>0</v>
      </c>
      <c r="N10" s="223">
        <f>INDEX(Problématiques_compétences!$D$3:$BC$174,MATCH(Progression_STI2D!N$4,Problématiques_compétences!$D$3:$D$174,0),5)</f>
        <v>0</v>
      </c>
      <c r="O10" s="223">
        <f>INDEX(Problématiques_compétences!$D$3:$BC$174,MATCH(Progression_STI2D!O$4,Problématiques_compétences!$D$3:$D$174,0),5)</f>
        <v>0</v>
      </c>
      <c r="P10" s="223" t="str">
        <f>INDEX(Problématiques_compétences!$D$3:$BC$174,MATCH(Progression_STI2D!P$4,Problématiques_compétences!$D$3:$D$174,0),5)</f>
        <v>x</v>
      </c>
      <c r="Q10" s="223">
        <f>INDEX(Problématiques_compétences!$D$3:$BC$174,MATCH(Progression_STI2D!Q$4,Problématiques_compétences!$D$3:$D$174,0),5)</f>
        <v>0</v>
      </c>
      <c r="R10" s="223">
        <f>INDEX(Problématiques_compétences!$D$3:$BC$174,MATCH(Progression_STI2D!R$4,Problématiques_compétences!$D$3:$D$174,0),5)</f>
        <v>0</v>
      </c>
      <c r="S10" s="223" t="str">
        <f>INDEX(Problématiques_compétences!$D$3:$BC$174,MATCH(Progression_STI2D!S$4,Problématiques_compétences!$D$3:$D$174,0),5)</f>
        <v>x</v>
      </c>
      <c r="T10" s="223">
        <f>INDEX(Problématiques_compétences!$D$3:$BC$174,MATCH(Progression_STI2D!T$4,Problématiques_compétences!$D$3:$D$174,0),5)</f>
        <v>0</v>
      </c>
      <c r="U10" s="223">
        <f>INDEX(Problématiques_compétences!$D$3:$BC$174,MATCH(Progression_STI2D!U$4,Problématiques_compétences!$D$3:$D$174,0),5)</f>
        <v>0</v>
      </c>
      <c r="V10" s="223">
        <f>INDEX(Problématiques_compétences!$D$3:$BC$174,MATCH(Progression_STI2D!V$4,Problématiques_compétences!$D$3:$D$174,0),5)</f>
        <v>0</v>
      </c>
      <c r="W10" s="223">
        <f>INDEX(Problématiques_compétences!$D$3:$BC$174,MATCH(Progression_STI2D!W$4,Problématiques_compétences!$D$3:$D$174,0),5)</f>
        <v>0</v>
      </c>
      <c r="X10" s="223">
        <f>INDEX(Problématiques_compétences!$D$3:$BC$174,MATCH(Progression_STI2D!X$4,Problématiques_compétences!$D$3:$D$174,0),5)</f>
        <v>0</v>
      </c>
      <c r="Y10" s="223" t="e">
        <f>INDEX(Problématiques_compétences!$D$3:$BC$174,MATCH(Progression_STI2D!Y$4,Problématiques_compétences!$D$3:$D$174,0),5)</f>
        <v>#N/A</v>
      </c>
      <c r="Z10" s="223" t="e">
        <f>INDEX(Problématiques_compétences!$D$3:$BC$174,MATCH(Progression_STI2D!Z$4,Problématiques_compétences!$D$3:$D$174,0),5)</f>
        <v>#N/A</v>
      </c>
      <c r="AA10" s="223" t="e">
        <f>INDEX(Problématiques_compétences!$D$3:$BC$174,MATCH(Progression_STI2D!AA$4,Problématiques_compétences!$D$3:$D$174,0),5)</f>
        <v>#N/A</v>
      </c>
      <c r="AB10" s="223" t="e">
        <f>INDEX(Problématiques_compétences!$D$3:$BC$174,MATCH(Progression_STI2D!AB$4,Problématiques_compétences!$D$3:$D$174,0),5)</f>
        <v>#N/A</v>
      </c>
      <c r="AC10" s="223" t="e">
        <f>INDEX(Problématiques_compétences!$D$3:$BC$174,MATCH(Progression_STI2D!AC$4,Problématiques_compétences!$D$3:$D$174,0),5)</f>
        <v>#N/A</v>
      </c>
      <c r="AD10" s="223" t="e">
        <f>INDEX(Problématiques_compétences!$D$3:$BC$174,MATCH(Progression_STI2D!AD$4,Problématiques_compétences!$D$3:$D$174,0),5)</f>
        <v>#N/A</v>
      </c>
      <c r="AE10" s="223" t="e">
        <f>INDEX(Problématiques_compétences!$D$3:$BC$174,MATCH(Progression_STI2D!AE$4,Problématiques_compétences!$D$3:$D$174,0),5)</f>
        <v>#N/A</v>
      </c>
      <c r="AF10" s="223" t="e">
        <f>INDEX(Problématiques_compétences!$D$3:$BC$174,MATCH(Progression_STI2D!AF$4,Problématiques_compétences!$D$3:$D$174,0),5)</f>
        <v>#N/A</v>
      </c>
      <c r="AG10" s="223" t="e">
        <f>INDEX(Problématiques_compétences!$D$3:$BC$174,MATCH(Progression_STI2D!AG$4,Problématiques_compétences!$D$3:$D$174,0),5)</f>
        <v>#N/A</v>
      </c>
      <c r="AH10" s="223" t="e">
        <f>INDEX(Problématiques_compétences!$D$3:$BC$174,MATCH(Progression_STI2D!AH$4,Problématiques_compétences!$D$3:$D$174,0),5)</f>
        <v>#N/A</v>
      </c>
      <c r="AI10" s="223" t="e">
        <f>INDEX(Problématiques_compétences!$D$3:$BC$174,MATCH(Progression_STI2D!AI$4,Problématiques_compétences!$D$3:$D$174,0),5)</f>
        <v>#N/A</v>
      </c>
      <c r="AJ10" s="223" t="e">
        <f>INDEX(Problématiques_compétences!$D$3:$BC$174,MATCH(Progression_STI2D!AJ$4,Problématiques_compétences!$D$3:$D$174,0),5)</f>
        <v>#N/A</v>
      </c>
      <c r="AK10" s="223" t="e">
        <f>INDEX(Problématiques_compétences!$D$3:$BC$174,MATCH(Progression_STI2D!AK$4,Problématiques_compétences!$D$3:$D$174,0),5)</f>
        <v>#N/A</v>
      </c>
      <c r="AL10" s="223" t="e">
        <f>INDEX(Problématiques_compétences!$D$3:$BC$174,MATCH(Progression_STI2D!AL$4,Problématiques_compétences!$D$3:$D$174,0),5)</f>
        <v>#N/A</v>
      </c>
      <c r="AM10" s="223" t="e">
        <f>INDEX(Problématiques_compétences!$D$3:$BC$174,MATCH(Progression_STI2D!AM$4,Problématiques_compétences!$D$3:$D$174,0),5)</f>
        <v>#N/A</v>
      </c>
    </row>
    <row r="11" spans="1:40" ht="45" customHeight="1" x14ac:dyDescent="0.25">
      <c r="A11" s="777" t="s">
        <v>290</v>
      </c>
      <c r="B11" s="779" t="s">
        <v>291</v>
      </c>
      <c r="C11" s="556" t="s">
        <v>177</v>
      </c>
      <c r="D11" s="567" t="s">
        <v>178</v>
      </c>
      <c r="E11" s="560" t="s">
        <v>286</v>
      </c>
      <c r="F11" s="560"/>
      <c r="G11" s="560" t="s">
        <v>286</v>
      </c>
      <c r="H11" s="575" t="s">
        <v>292</v>
      </c>
      <c r="I11" s="584">
        <f t="shared" si="0"/>
        <v>3</v>
      </c>
      <c r="J11" s="579">
        <f>INDEX(Problématiques_compétences!$D$3:$BC$174,MATCH(Progression_STI2D!J$4,Problématiques_compétences!$D$3:$D$174,0),6)</f>
        <v>0</v>
      </c>
      <c r="K11" s="223" t="str">
        <f>INDEX(Problématiques_compétences!$D$3:$BC$174,MATCH(Progression_STI2D!K$4,Problématiques_compétences!$D$3:$D$174,0),6)</f>
        <v>x</v>
      </c>
      <c r="L11" s="223">
        <f>INDEX(Problématiques_compétences!$D$3:$BC$174,MATCH(Progression_STI2D!L$4,Problématiques_compétences!$D$3:$D$174,0),6)</f>
        <v>0</v>
      </c>
      <c r="M11" s="223">
        <f>INDEX(Problématiques_compétences!$D$3:$BC$174,MATCH(Progression_STI2D!M$4,Problématiques_compétences!$D$3:$D$174,0),6)</f>
        <v>0</v>
      </c>
      <c r="N11" s="223" t="str">
        <f>INDEX(Problématiques_compétences!$D$3:$BC$174,MATCH(Progression_STI2D!N$4,Problématiques_compétences!$D$3:$D$174,0),6)</f>
        <v>x</v>
      </c>
      <c r="O11" s="223">
        <f>INDEX(Problématiques_compétences!$D$3:$BC$174,MATCH(Progression_STI2D!O$4,Problématiques_compétences!$D$3:$D$174,0),6)</f>
        <v>0</v>
      </c>
      <c r="P11" s="223" t="str">
        <f>INDEX(Problématiques_compétences!$D$3:$BC$174,MATCH(Progression_STI2D!P$4,Problématiques_compétences!$D$3:$D$174,0),6)</f>
        <v>x</v>
      </c>
      <c r="Q11" s="223">
        <f>INDEX(Problématiques_compétences!$D$3:$BC$174,MATCH(Progression_STI2D!Q$4,Problématiques_compétences!$D$3:$D$174,0),6)</f>
        <v>0</v>
      </c>
      <c r="R11" s="223">
        <f>INDEX(Problématiques_compétences!$D$3:$BC$174,MATCH(Progression_STI2D!R$4,Problématiques_compétences!$D$3:$D$174,0),6)</f>
        <v>0</v>
      </c>
      <c r="S11" s="223">
        <f>INDEX(Problématiques_compétences!$D$3:$BC$174,MATCH(Progression_STI2D!S$4,Problématiques_compétences!$D$3:$D$174,0),6)</f>
        <v>0</v>
      </c>
      <c r="T11" s="223">
        <f>INDEX(Problématiques_compétences!$D$3:$BC$174,MATCH(Progression_STI2D!T$4,Problématiques_compétences!$D$3:$D$174,0),6)</f>
        <v>0</v>
      </c>
      <c r="U11" s="223">
        <f>INDEX(Problématiques_compétences!$D$3:$BC$174,MATCH(Progression_STI2D!U$4,Problématiques_compétences!$D$3:$D$174,0),6)</f>
        <v>0</v>
      </c>
      <c r="V11" s="223">
        <f>INDEX(Problématiques_compétences!$D$3:$BC$174,MATCH(Progression_STI2D!V$4,Problématiques_compétences!$D$3:$D$174,0),6)</f>
        <v>0</v>
      </c>
      <c r="W11" s="223">
        <f>INDEX(Problématiques_compétences!$D$3:$BC$174,MATCH(Progression_STI2D!W$4,Problématiques_compétences!$D$3:$D$174,0),6)</f>
        <v>0</v>
      </c>
      <c r="X11" s="223">
        <f>INDEX(Problématiques_compétences!$D$3:$BC$174,MATCH(Progression_STI2D!X$4,Problématiques_compétences!$D$3:$D$174,0),6)</f>
        <v>0</v>
      </c>
      <c r="Y11" s="223" t="e">
        <f>INDEX(Problématiques_compétences!$D$3:$BC$174,MATCH(Progression_STI2D!Y$4,Problématiques_compétences!$D$3:$D$174,0),6)</f>
        <v>#N/A</v>
      </c>
      <c r="Z11" s="223" t="e">
        <f>INDEX(Problématiques_compétences!$D$3:$BC$174,MATCH(Progression_STI2D!Z$4,Problématiques_compétences!$D$3:$D$174,0),6)</f>
        <v>#N/A</v>
      </c>
      <c r="AA11" s="223" t="e">
        <f>INDEX(Problématiques_compétences!$D$3:$BC$174,MATCH(Progression_STI2D!AA$4,Problématiques_compétences!$D$3:$D$174,0),6)</f>
        <v>#N/A</v>
      </c>
      <c r="AB11" s="223" t="e">
        <f>INDEX(Problématiques_compétences!$D$3:$BC$174,MATCH(Progression_STI2D!AB$4,Problématiques_compétences!$D$3:$D$174,0),6)</f>
        <v>#N/A</v>
      </c>
      <c r="AC11" s="223" t="e">
        <f>INDEX(Problématiques_compétences!$D$3:$BC$174,MATCH(Progression_STI2D!AC$4,Problématiques_compétences!$D$3:$D$174,0),6)</f>
        <v>#N/A</v>
      </c>
      <c r="AD11" s="223" t="e">
        <f>INDEX(Problématiques_compétences!$D$3:$BC$174,MATCH(Progression_STI2D!AD$4,Problématiques_compétences!$D$3:$D$174,0),6)</f>
        <v>#N/A</v>
      </c>
      <c r="AE11" s="223" t="e">
        <f>INDEX(Problématiques_compétences!$D$3:$BC$174,MATCH(Progression_STI2D!AE$4,Problématiques_compétences!$D$3:$D$174,0),6)</f>
        <v>#N/A</v>
      </c>
      <c r="AF11" s="223" t="e">
        <f>INDEX(Problématiques_compétences!$D$3:$BC$174,MATCH(Progression_STI2D!AF$4,Problématiques_compétences!$D$3:$D$174,0),6)</f>
        <v>#N/A</v>
      </c>
      <c r="AG11" s="223" t="e">
        <f>INDEX(Problématiques_compétences!$D$3:$BC$174,MATCH(Progression_STI2D!AG$4,Problématiques_compétences!$D$3:$D$174,0),6)</f>
        <v>#N/A</v>
      </c>
      <c r="AH11" s="223" t="e">
        <f>INDEX(Problématiques_compétences!$D$3:$BC$174,MATCH(Progression_STI2D!AH$4,Problématiques_compétences!$D$3:$D$174,0),6)</f>
        <v>#N/A</v>
      </c>
      <c r="AI11" s="223" t="e">
        <f>INDEX(Problématiques_compétences!$D$3:$BC$174,MATCH(Progression_STI2D!AI$4,Problématiques_compétences!$D$3:$D$174,0),6)</f>
        <v>#N/A</v>
      </c>
      <c r="AJ11" s="223" t="e">
        <f>INDEX(Problématiques_compétences!$D$3:$BC$174,MATCH(Progression_STI2D!AJ$4,Problématiques_compétences!$D$3:$D$174,0),6)</f>
        <v>#N/A</v>
      </c>
      <c r="AK11" s="223" t="e">
        <f>INDEX(Problématiques_compétences!$D$3:$BC$174,MATCH(Progression_STI2D!AK$4,Problématiques_compétences!$D$3:$D$174,0),6)</f>
        <v>#N/A</v>
      </c>
      <c r="AL11" s="223" t="e">
        <f>INDEX(Problématiques_compétences!$D$3:$BC$174,MATCH(Progression_STI2D!AL$4,Problématiques_compétences!$D$3:$D$174,0),6)</f>
        <v>#N/A</v>
      </c>
      <c r="AM11" s="223" t="e">
        <f>INDEX(Problématiques_compétences!$D$3:$BC$174,MATCH(Progression_STI2D!AM$4,Problématiques_compétences!$D$3:$D$174,0),6)</f>
        <v>#N/A</v>
      </c>
    </row>
    <row r="12" spans="1:40" ht="30.75" thickBot="1" x14ac:dyDescent="0.3">
      <c r="A12" s="778"/>
      <c r="B12" s="780"/>
      <c r="C12" s="561" t="s">
        <v>179</v>
      </c>
      <c r="D12" s="568" t="s">
        <v>180</v>
      </c>
      <c r="E12" s="563" t="s">
        <v>286</v>
      </c>
      <c r="F12" s="563"/>
      <c r="G12" s="563" t="s">
        <v>286</v>
      </c>
      <c r="H12" s="576" t="s">
        <v>293</v>
      </c>
      <c r="I12" s="584">
        <f t="shared" si="0"/>
        <v>2</v>
      </c>
      <c r="J12" s="579">
        <f>INDEX(Problématiques_compétences!$D$3:$BC$174,MATCH(Progression_STI2D!J$4,Problématiques_compétences!$D$3:$D$174,0),7)</f>
        <v>0</v>
      </c>
      <c r="K12" s="223">
        <f>INDEX(Problématiques_compétences!$D$3:$BC$174,MATCH(Progression_STI2D!K$4,Problématiques_compétences!$D$3:$D$174,0),7)</f>
        <v>0</v>
      </c>
      <c r="L12" s="223">
        <f>INDEX(Problématiques_compétences!$D$3:$BC$174,MATCH(Progression_STI2D!L$4,Problématiques_compétences!$D$3:$D$174,0),7)</f>
        <v>0</v>
      </c>
      <c r="M12" s="223">
        <f>INDEX(Problématiques_compétences!$D$3:$BC$174,MATCH(Progression_STI2D!M$4,Problématiques_compétences!$D$3:$D$174,0),7)</f>
        <v>0</v>
      </c>
      <c r="N12" s="223">
        <f>INDEX(Problématiques_compétences!$D$3:$BC$174,MATCH(Progression_STI2D!N$4,Problématiques_compétences!$D$3:$D$174,0),7)</f>
        <v>0</v>
      </c>
      <c r="O12" s="223" t="str">
        <f>INDEX(Problématiques_compétences!$D$3:$BC$174,MATCH(Progression_STI2D!O$4,Problématiques_compétences!$D$3:$D$174,0),7)</f>
        <v>x</v>
      </c>
      <c r="P12" s="223">
        <f>INDEX(Problématiques_compétences!$D$3:$BC$174,MATCH(Progression_STI2D!P$4,Problématiques_compétences!$D$3:$D$174,0),7)</f>
        <v>0</v>
      </c>
      <c r="Q12" s="223">
        <f>INDEX(Problématiques_compétences!$D$3:$BC$174,MATCH(Progression_STI2D!Q$4,Problématiques_compétences!$D$3:$D$174,0),7)</f>
        <v>0</v>
      </c>
      <c r="R12" s="223">
        <f>INDEX(Problématiques_compétences!$D$3:$BC$174,MATCH(Progression_STI2D!R$4,Problématiques_compétences!$D$3:$D$174,0),7)</f>
        <v>0</v>
      </c>
      <c r="S12" s="223">
        <f>INDEX(Problématiques_compétences!$D$3:$BC$174,MATCH(Progression_STI2D!S$4,Problématiques_compétences!$D$3:$D$174,0),7)</f>
        <v>0</v>
      </c>
      <c r="T12" s="223">
        <f>INDEX(Problématiques_compétences!$D$3:$BC$174,MATCH(Progression_STI2D!T$4,Problématiques_compétences!$D$3:$D$174,0),7)</f>
        <v>0</v>
      </c>
      <c r="U12" s="223" t="str">
        <f>INDEX(Problématiques_compétences!$D$3:$BC$174,MATCH(Progression_STI2D!U$4,Problématiques_compétences!$D$3:$D$174,0),7)</f>
        <v>x</v>
      </c>
      <c r="V12" s="223">
        <f>INDEX(Problématiques_compétences!$D$3:$BC$174,MATCH(Progression_STI2D!V$4,Problématiques_compétences!$D$3:$D$174,0),7)</f>
        <v>0</v>
      </c>
      <c r="W12" s="223">
        <f>INDEX(Problématiques_compétences!$D$3:$BC$174,MATCH(Progression_STI2D!W$4,Problématiques_compétences!$D$3:$D$174,0),7)</f>
        <v>0</v>
      </c>
      <c r="X12" s="223">
        <f>INDEX(Problématiques_compétences!$D$3:$BC$174,MATCH(Progression_STI2D!X$4,Problématiques_compétences!$D$3:$D$174,0),7)</f>
        <v>0</v>
      </c>
      <c r="Y12" s="223" t="e">
        <f>INDEX(Problématiques_compétences!$D$3:$BC$174,MATCH(Progression_STI2D!Y$4,Problématiques_compétences!$D$3:$D$174,0),7)</f>
        <v>#N/A</v>
      </c>
      <c r="Z12" s="223" t="e">
        <f>INDEX(Problématiques_compétences!$D$3:$BC$174,MATCH(Progression_STI2D!Z$4,Problématiques_compétences!$D$3:$D$174,0),7)</f>
        <v>#N/A</v>
      </c>
      <c r="AA12" s="223" t="e">
        <f>INDEX(Problématiques_compétences!$D$3:$BC$174,MATCH(Progression_STI2D!AA$4,Problématiques_compétences!$D$3:$D$174,0),7)</f>
        <v>#N/A</v>
      </c>
      <c r="AB12" s="223" t="e">
        <f>INDEX(Problématiques_compétences!$D$3:$BC$174,MATCH(Progression_STI2D!AB$4,Problématiques_compétences!$D$3:$D$174,0),7)</f>
        <v>#N/A</v>
      </c>
      <c r="AC12" s="223" t="e">
        <f>INDEX(Problématiques_compétences!$D$3:$BC$174,MATCH(Progression_STI2D!AC$4,Problématiques_compétences!$D$3:$D$174,0),7)</f>
        <v>#N/A</v>
      </c>
      <c r="AD12" s="223" t="e">
        <f>INDEX(Problématiques_compétences!$D$3:$BC$174,MATCH(Progression_STI2D!AD$4,Problématiques_compétences!$D$3:$D$174,0),7)</f>
        <v>#N/A</v>
      </c>
      <c r="AE12" s="223" t="e">
        <f>INDEX(Problématiques_compétences!$D$3:$BC$174,MATCH(Progression_STI2D!AE$4,Problématiques_compétences!$D$3:$D$174,0),7)</f>
        <v>#N/A</v>
      </c>
      <c r="AF12" s="223" t="e">
        <f>INDEX(Problématiques_compétences!$D$3:$BC$174,MATCH(Progression_STI2D!AF$4,Problématiques_compétences!$D$3:$D$174,0),7)</f>
        <v>#N/A</v>
      </c>
      <c r="AG12" s="223" t="e">
        <f>INDEX(Problématiques_compétences!$D$3:$BC$174,MATCH(Progression_STI2D!AG$4,Problématiques_compétences!$D$3:$D$174,0),7)</f>
        <v>#N/A</v>
      </c>
      <c r="AH12" s="223" t="e">
        <f>INDEX(Problématiques_compétences!$D$3:$BC$174,MATCH(Progression_STI2D!AH$4,Problématiques_compétences!$D$3:$D$174,0),7)</f>
        <v>#N/A</v>
      </c>
      <c r="AI12" s="223" t="e">
        <f>INDEX(Problématiques_compétences!$D$3:$BC$174,MATCH(Progression_STI2D!AI$4,Problématiques_compétences!$D$3:$D$174,0),7)</f>
        <v>#N/A</v>
      </c>
      <c r="AJ12" s="223" t="e">
        <f>INDEX(Problématiques_compétences!$D$3:$BC$174,MATCH(Progression_STI2D!AJ$4,Problématiques_compétences!$D$3:$D$174,0),7)</f>
        <v>#N/A</v>
      </c>
      <c r="AK12" s="223" t="e">
        <f>INDEX(Problématiques_compétences!$D$3:$BC$174,MATCH(Progression_STI2D!AK$4,Problématiques_compétences!$D$3:$D$174,0),7)</f>
        <v>#N/A</v>
      </c>
      <c r="AL12" s="223" t="e">
        <f>INDEX(Problématiques_compétences!$D$3:$BC$174,MATCH(Progression_STI2D!AL$4,Problématiques_compétences!$D$3:$D$174,0),7)</f>
        <v>#N/A</v>
      </c>
      <c r="AM12" s="223" t="e">
        <f>INDEX(Problématiques_compétences!$D$3:$BC$174,MATCH(Progression_STI2D!AM$4,Problématiques_compétences!$D$3:$D$174,0),7)</f>
        <v>#N/A</v>
      </c>
    </row>
    <row r="13" spans="1:40" ht="40.5" customHeight="1" x14ac:dyDescent="0.25">
      <c r="A13" s="778"/>
      <c r="B13" s="779" t="s">
        <v>294</v>
      </c>
      <c r="C13" s="556" t="s">
        <v>183</v>
      </c>
      <c r="D13" s="569" t="s">
        <v>683</v>
      </c>
      <c r="E13" s="560"/>
      <c r="F13" s="560" t="s">
        <v>286</v>
      </c>
      <c r="G13" s="560" t="s">
        <v>286</v>
      </c>
      <c r="H13" s="575" t="s">
        <v>295</v>
      </c>
      <c r="I13" s="584">
        <f t="shared" si="0"/>
        <v>2</v>
      </c>
      <c r="J13" s="579">
        <f>INDEX(Problématiques_compétences!$D$3:$BC$174,MATCH(Progression_STI2D!J$4,Problématiques_compétences!$D$3:$D$174,0),8)</f>
        <v>0</v>
      </c>
      <c r="K13" s="223" t="str">
        <f>INDEX(Problématiques_compétences!$D$3:$BC$174,MATCH(Progression_STI2D!K$4,Problématiques_compétences!$D$3:$D$174,0),8)</f>
        <v>x</v>
      </c>
      <c r="L13" s="223">
        <f>INDEX(Problématiques_compétences!$D$3:$BC$174,MATCH(Progression_STI2D!L$4,Problématiques_compétences!$D$3:$D$174,0),8)</f>
        <v>0</v>
      </c>
      <c r="M13" s="223">
        <f>INDEX(Problématiques_compétences!$D$3:$BC$174,MATCH(Progression_STI2D!M$4,Problématiques_compétences!$D$3:$D$174,0),8)</f>
        <v>0</v>
      </c>
      <c r="N13" s="223">
        <f>INDEX(Problématiques_compétences!$D$3:$BC$174,MATCH(Progression_STI2D!N$4,Problématiques_compétences!$D$3:$D$174,0),8)</f>
        <v>0</v>
      </c>
      <c r="O13" s="223">
        <f>INDEX(Problématiques_compétences!$D$3:$BC$174,MATCH(Progression_STI2D!O$4,Problématiques_compétences!$D$3:$D$174,0),8)</f>
        <v>0</v>
      </c>
      <c r="P13" s="223">
        <f>INDEX(Problématiques_compétences!$D$3:$BC$174,MATCH(Progression_STI2D!P$4,Problématiques_compétences!$D$3:$D$174,0),8)</f>
        <v>0</v>
      </c>
      <c r="Q13" s="223">
        <f>INDEX(Problématiques_compétences!$D$3:$BC$174,MATCH(Progression_STI2D!Q$4,Problématiques_compétences!$D$3:$D$174,0),8)</f>
        <v>0</v>
      </c>
      <c r="R13" s="223" t="str">
        <f>INDEX(Problématiques_compétences!$D$3:$BC$174,MATCH(Progression_STI2D!R$4,Problématiques_compétences!$D$3:$D$174,0),8)</f>
        <v>x</v>
      </c>
      <c r="S13" s="223">
        <f>INDEX(Problématiques_compétences!$D$3:$BC$174,MATCH(Progression_STI2D!S$4,Problématiques_compétences!$D$3:$D$174,0),8)</f>
        <v>0</v>
      </c>
      <c r="T13" s="223">
        <f>INDEX(Problématiques_compétences!$D$3:$BC$174,MATCH(Progression_STI2D!T$4,Problématiques_compétences!$D$3:$D$174,0),8)</f>
        <v>0</v>
      </c>
      <c r="U13" s="223">
        <f>INDEX(Problématiques_compétences!$D$3:$BC$174,MATCH(Progression_STI2D!U$4,Problématiques_compétences!$D$3:$D$174,0),8)</f>
        <v>0</v>
      </c>
      <c r="V13" s="223">
        <f>INDEX(Problématiques_compétences!$D$3:$BC$174,MATCH(Progression_STI2D!V$4,Problématiques_compétences!$D$3:$D$174,0),8)</f>
        <v>0</v>
      </c>
      <c r="W13" s="223">
        <f>INDEX(Problématiques_compétences!$D$3:$BC$174,MATCH(Progression_STI2D!W$4,Problématiques_compétences!$D$3:$D$174,0),8)</f>
        <v>0</v>
      </c>
      <c r="X13" s="223">
        <f>INDEX(Problématiques_compétences!$D$3:$BC$174,MATCH(Progression_STI2D!X$4,Problématiques_compétences!$D$3:$D$174,0),8)</f>
        <v>0</v>
      </c>
      <c r="Y13" s="223" t="e">
        <f>INDEX(Problématiques_compétences!$D$3:$BC$174,MATCH(Progression_STI2D!Y$4,Problématiques_compétences!$D$3:$D$174,0),8)</f>
        <v>#N/A</v>
      </c>
      <c r="Z13" s="223" t="e">
        <f>INDEX(Problématiques_compétences!$D$3:$BC$174,MATCH(Progression_STI2D!Z$4,Problématiques_compétences!$D$3:$D$174,0),8)</f>
        <v>#N/A</v>
      </c>
      <c r="AA13" s="223" t="e">
        <f>INDEX(Problématiques_compétences!$D$3:$BC$174,MATCH(Progression_STI2D!AA$4,Problématiques_compétences!$D$3:$D$174,0),8)</f>
        <v>#N/A</v>
      </c>
      <c r="AB13" s="223" t="e">
        <f>INDEX(Problématiques_compétences!$D$3:$BC$174,MATCH(Progression_STI2D!AB$4,Problématiques_compétences!$D$3:$D$174,0),8)</f>
        <v>#N/A</v>
      </c>
      <c r="AC13" s="223" t="e">
        <f>INDEX(Problématiques_compétences!$D$3:$BC$174,MATCH(Progression_STI2D!AC$4,Problématiques_compétences!$D$3:$D$174,0),8)</f>
        <v>#N/A</v>
      </c>
      <c r="AD13" s="223" t="e">
        <f>INDEX(Problématiques_compétences!$D$3:$BC$174,MATCH(Progression_STI2D!AD$4,Problématiques_compétences!$D$3:$D$174,0),8)</f>
        <v>#N/A</v>
      </c>
      <c r="AE13" s="223" t="e">
        <f>INDEX(Problématiques_compétences!$D$3:$BC$174,MATCH(Progression_STI2D!AE$4,Problématiques_compétences!$D$3:$D$174,0),8)</f>
        <v>#N/A</v>
      </c>
      <c r="AF13" s="223" t="e">
        <f>INDEX(Problématiques_compétences!$D$3:$BC$174,MATCH(Progression_STI2D!AF$4,Problématiques_compétences!$D$3:$D$174,0),8)</f>
        <v>#N/A</v>
      </c>
      <c r="AG13" s="223" t="e">
        <f>INDEX(Problématiques_compétences!$D$3:$BC$174,MATCH(Progression_STI2D!AG$4,Problématiques_compétences!$D$3:$D$174,0),8)</f>
        <v>#N/A</v>
      </c>
      <c r="AH13" s="223" t="e">
        <f>INDEX(Problématiques_compétences!$D$3:$BC$174,MATCH(Progression_STI2D!AH$4,Problématiques_compétences!$D$3:$D$174,0),8)</f>
        <v>#N/A</v>
      </c>
      <c r="AI13" s="223" t="e">
        <f>INDEX(Problématiques_compétences!$D$3:$BC$174,MATCH(Progression_STI2D!AI$4,Problématiques_compétences!$D$3:$D$174,0),8)</f>
        <v>#N/A</v>
      </c>
      <c r="AJ13" s="223" t="e">
        <f>INDEX(Problématiques_compétences!$D$3:$BC$174,MATCH(Progression_STI2D!AJ$4,Problématiques_compétences!$D$3:$D$174,0),8)</f>
        <v>#N/A</v>
      </c>
      <c r="AK13" s="223" t="e">
        <f>INDEX(Problématiques_compétences!$D$3:$BC$174,MATCH(Progression_STI2D!AK$4,Problématiques_compétences!$D$3:$D$174,0),8)</f>
        <v>#N/A</v>
      </c>
      <c r="AL13" s="223" t="e">
        <f>INDEX(Problématiques_compétences!$D$3:$BC$174,MATCH(Progression_STI2D!AL$4,Problématiques_compétences!$D$3:$D$174,0),8)</f>
        <v>#N/A</v>
      </c>
      <c r="AM13" s="223" t="e">
        <f>INDEX(Problématiques_compétences!$D$3:$BC$174,MATCH(Progression_STI2D!AM$4,Problématiques_compétences!$D$3:$D$174,0),8)</f>
        <v>#N/A</v>
      </c>
    </row>
    <row r="14" spans="1:40" ht="30" x14ac:dyDescent="0.25">
      <c r="A14" s="778"/>
      <c r="B14" s="781"/>
      <c r="C14" s="130" t="s">
        <v>185</v>
      </c>
      <c r="D14" s="137" t="s">
        <v>186</v>
      </c>
      <c r="E14" s="94"/>
      <c r="F14" s="94" t="s">
        <v>286</v>
      </c>
      <c r="G14" s="94" t="s">
        <v>286</v>
      </c>
      <c r="H14" s="139" t="s">
        <v>295</v>
      </c>
      <c r="I14" s="584">
        <f t="shared" si="0"/>
        <v>2</v>
      </c>
      <c r="J14" s="579">
        <f>INDEX(Problématiques_compétences!$D$3:$BC$174,MATCH(Progression_STI2D!J$4,Problématiques_compétences!$D$3:$D$174,0),9)</f>
        <v>0</v>
      </c>
      <c r="K14" s="223" t="str">
        <f>INDEX(Problématiques_compétences!$D$3:$BC$174,MATCH(Progression_STI2D!K$4,Problématiques_compétences!$D$3:$D$174,0),9)</f>
        <v>x</v>
      </c>
      <c r="L14" s="223">
        <f>INDEX(Problématiques_compétences!$D$3:$BC$174,MATCH(Progression_STI2D!L$4,Problématiques_compétences!$D$3:$D$174,0),9)</f>
        <v>0</v>
      </c>
      <c r="M14" s="223">
        <f>INDEX(Problématiques_compétences!$D$3:$BC$174,MATCH(Progression_STI2D!M$4,Problématiques_compétences!$D$3:$D$174,0),9)</f>
        <v>0</v>
      </c>
      <c r="N14" s="223" t="str">
        <f>INDEX(Problématiques_compétences!$D$3:$BC$174,MATCH(Progression_STI2D!N$4,Problématiques_compétences!$D$3:$D$174,0),9)</f>
        <v>x</v>
      </c>
      <c r="O14" s="223">
        <f>INDEX(Problématiques_compétences!$D$3:$BC$174,MATCH(Progression_STI2D!O$4,Problématiques_compétences!$D$3:$D$174,0),9)</f>
        <v>0</v>
      </c>
      <c r="P14" s="223">
        <f>INDEX(Problématiques_compétences!$D$3:$BC$174,MATCH(Progression_STI2D!P$4,Problématiques_compétences!$D$3:$D$174,0),9)</f>
        <v>0</v>
      </c>
      <c r="Q14" s="223">
        <f>INDEX(Problématiques_compétences!$D$3:$BC$174,MATCH(Progression_STI2D!Q$4,Problématiques_compétences!$D$3:$D$174,0),9)</f>
        <v>0</v>
      </c>
      <c r="R14" s="223">
        <f>INDEX(Problématiques_compétences!$D$3:$BC$174,MATCH(Progression_STI2D!R$4,Problématiques_compétences!$D$3:$D$174,0),9)</f>
        <v>0</v>
      </c>
      <c r="S14" s="223">
        <f>INDEX(Problématiques_compétences!$D$3:$BC$174,MATCH(Progression_STI2D!S$4,Problématiques_compétences!$D$3:$D$174,0),9)</f>
        <v>0</v>
      </c>
      <c r="T14" s="223">
        <f>INDEX(Problématiques_compétences!$D$3:$BC$174,MATCH(Progression_STI2D!T$4,Problématiques_compétences!$D$3:$D$174,0),9)</f>
        <v>0</v>
      </c>
      <c r="U14" s="223">
        <f>INDEX(Problématiques_compétences!$D$3:$BC$174,MATCH(Progression_STI2D!U$4,Problématiques_compétences!$D$3:$D$174,0),9)</f>
        <v>0</v>
      </c>
      <c r="V14" s="223">
        <f>INDEX(Problématiques_compétences!$D$3:$BC$174,MATCH(Progression_STI2D!V$4,Problématiques_compétences!$D$3:$D$174,0),9)</f>
        <v>0</v>
      </c>
      <c r="W14" s="223">
        <f>INDEX(Problématiques_compétences!$D$3:$BC$174,MATCH(Progression_STI2D!W$4,Problématiques_compétences!$D$3:$D$174,0),9)</f>
        <v>0</v>
      </c>
      <c r="X14" s="223">
        <f>INDEX(Problématiques_compétences!$D$3:$BC$174,MATCH(Progression_STI2D!X$4,Problématiques_compétences!$D$3:$D$174,0),9)</f>
        <v>0</v>
      </c>
      <c r="Y14" s="223" t="e">
        <f>INDEX(Problématiques_compétences!$D$3:$BC$174,MATCH(Progression_STI2D!Y$4,Problématiques_compétences!$D$3:$D$174,0),9)</f>
        <v>#N/A</v>
      </c>
      <c r="Z14" s="223" t="e">
        <f>INDEX(Problématiques_compétences!$D$3:$BC$174,MATCH(Progression_STI2D!Z$4,Problématiques_compétences!$D$3:$D$174,0),9)</f>
        <v>#N/A</v>
      </c>
      <c r="AA14" s="223" t="e">
        <f>INDEX(Problématiques_compétences!$D$3:$BC$174,MATCH(Progression_STI2D!AA$4,Problématiques_compétences!$D$3:$D$174,0),9)</f>
        <v>#N/A</v>
      </c>
      <c r="AB14" s="223" t="e">
        <f>INDEX(Problématiques_compétences!$D$3:$BC$174,MATCH(Progression_STI2D!AB$4,Problématiques_compétences!$D$3:$D$174,0),9)</f>
        <v>#N/A</v>
      </c>
      <c r="AC14" s="223" t="e">
        <f>INDEX(Problématiques_compétences!$D$3:$BC$174,MATCH(Progression_STI2D!AC$4,Problématiques_compétences!$D$3:$D$174,0),9)</f>
        <v>#N/A</v>
      </c>
      <c r="AD14" s="223" t="e">
        <f>INDEX(Problématiques_compétences!$D$3:$BC$174,MATCH(Progression_STI2D!AD$4,Problématiques_compétences!$D$3:$D$174,0),9)</f>
        <v>#N/A</v>
      </c>
      <c r="AE14" s="223" t="e">
        <f>INDEX(Problématiques_compétences!$D$3:$BC$174,MATCH(Progression_STI2D!AE$4,Problématiques_compétences!$D$3:$D$174,0),9)</f>
        <v>#N/A</v>
      </c>
      <c r="AF14" s="223" t="e">
        <f>INDEX(Problématiques_compétences!$D$3:$BC$174,MATCH(Progression_STI2D!AF$4,Problématiques_compétences!$D$3:$D$174,0),9)</f>
        <v>#N/A</v>
      </c>
      <c r="AG14" s="223" t="e">
        <f>INDEX(Problématiques_compétences!$D$3:$BC$174,MATCH(Progression_STI2D!AG$4,Problématiques_compétences!$D$3:$D$174,0),9)</f>
        <v>#N/A</v>
      </c>
      <c r="AH14" s="223" t="e">
        <f>INDEX(Problématiques_compétences!$D$3:$BC$174,MATCH(Progression_STI2D!AH$4,Problématiques_compétences!$D$3:$D$174,0),9)</f>
        <v>#N/A</v>
      </c>
      <c r="AI14" s="223" t="e">
        <f>INDEX(Problématiques_compétences!$D$3:$BC$174,MATCH(Progression_STI2D!AI$4,Problématiques_compétences!$D$3:$D$174,0),9)</f>
        <v>#N/A</v>
      </c>
      <c r="AJ14" s="223" t="e">
        <f>INDEX(Problématiques_compétences!$D$3:$BC$174,MATCH(Progression_STI2D!AJ$4,Problématiques_compétences!$D$3:$D$174,0),9)</f>
        <v>#N/A</v>
      </c>
      <c r="AK14" s="223" t="e">
        <f>INDEX(Problématiques_compétences!$D$3:$BC$174,MATCH(Progression_STI2D!AK$4,Problématiques_compétences!$D$3:$D$174,0),9)</f>
        <v>#N/A</v>
      </c>
      <c r="AL14" s="223" t="e">
        <f>INDEX(Problématiques_compétences!$D$3:$BC$174,MATCH(Progression_STI2D!AL$4,Problématiques_compétences!$D$3:$D$174,0),9)</f>
        <v>#N/A</v>
      </c>
      <c r="AM14" s="223" t="e">
        <f>INDEX(Problématiques_compétences!$D$3:$BC$174,MATCH(Progression_STI2D!AM$4,Problématiques_compétences!$D$3:$D$174,0),9)</f>
        <v>#N/A</v>
      </c>
    </row>
    <row r="15" spans="1:40" ht="30" x14ac:dyDescent="0.25">
      <c r="A15" s="778"/>
      <c r="B15" s="781"/>
      <c r="C15" s="130" t="s">
        <v>187</v>
      </c>
      <c r="D15" s="137" t="s">
        <v>188</v>
      </c>
      <c r="E15" s="94" t="s">
        <v>170</v>
      </c>
      <c r="F15" s="94" t="s">
        <v>286</v>
      </c>
      <c r="G15" s="94" t="s">
        <v>286</v>
      </c>
      <c r="H15" s="139" t="s">
        <v>296</v>
      </c>
      <c r="I15" s="584">
        <f t="shared" si="0"/>
        <v>2</v>
      </c>
      <c r="J15" s="579">
        <f>INDEX(Problématiques_compétences!$D$3:$BC$174,MATCH(Progression_STI2D!J$4,Problématiques_compétences!$D$3:$D$174,0),10)</f>
        <v>0</v>
      </c>
      <c r="K15" s="223">
        <f>INDEX(Problématiques_compétences!$D$3:$BC$174,MATCH(Progression_STI2D!K$4,Problématiques_compétences!$D$3:$D$174,0),10)</f>
        <v>0</v>
      </c>
      <c r="L15" s="223">
        <f>INDEX(Problématiques_compétences!$D$3:$BC$174,MATCH(Progression_STI2D!L$4,Problématiques_compétences!$D$3:$D$174,0),10)</f>
        <v>0</v>
      </c>
      <c r="M15" s="223">
        <f>INDEX(Problématiques_compétences!$D$3:$BC$174,MATCH(Progression_STI2D!M$4,Problématiques_compétences!$D$3:$D$174,0),10)</f>
        <v>0</v>
      </c>
      <c r="N15" s="223">
        <f>INDEX(Problématiques_compétences!$D$3:$BC$174,MATCH(Progression_STI2D!N$4,Problématiques_compétences!$D$3:$D$174,0),10)</f>
        <v>0</v>
      </c>
      <c r="O15" s="223">
        <f>INDEX(Problématiques_compétences!$D$3:$BC$174,MATCH(Progression_STI2D!O$4,Problématiques_compétences!$D$3:$D$174,0),10)</f>
        <v>0</v>
      </c>
      <c r="P15" s="223">
        <f>INDEX(Problématiques_compétences!$D$3:$BC$174,MATCH(Progression_STI2D!P$4,Problématiques_compétences!$D$3:$D$174,0),10)</f>
        <v>0</v>
      </c>
      <c r="Q15" s="223" t="str">
        <f>INDEX(Problématiques_compétences!$D$3:$BC$174,MATCH(Progression_STI2D!Q$4,Problématiques_compétences!$D$3:$D$174,0),10)</f>
        <v>x</v>
      </c>
      <c r="R15" s="223">
        <f>INDEX(Problématiques_compétences!$D$3:$BC$174,MATCH(Progression_STI2D!R$4,Problématiques_compétences!$D$3:$D$174,0),10)</f>
        <v>0</v>
      </c>
      <c r="S15" s="223" t="str">
        <f>INDEX(Problématiques_compétences!$D$3:$BC$174,MATCH(Progression_STI2D!S$4,Problématiques_compétences!$D$3:$D$174,0),10)</f>
        <v>x</v>
      </c>
      <c r="T15" s="223">
        <f>INDEX(Problématiques_compétences!$D$3:$BC$174,MATCH(Progression_STI2D!T$4,Problématiques_compétences!$D$3:$D$174,0),10)</f>
        <v>0</v>
      </c>
      <c r="U15" s="223">
        <f>INDEX(Problématiques_compétences!$D$3:$BC$174,MATCH(Progression_STI2D!U$4,Problématiques_compétences!$D$3:$D$174,0),10)</f>
        <v>0</v>
      </c>
      <c r="V15" s="223">
        <f>INDEX(Problématiques_compétences!$D$3:$BC$174,MATCH(Progression_STI2D!V$4,Problématiques_compétences!$D$3:$D$174,0),10)</f>
        <v>0</v>
      </c>
      <c r="W15" s="223">
        <f>INDEX(Problématiques_compétences!$D$3:$BC$174,MATCH(Progression_STI2D!W$4,Problématiques_compétences!$D$3:$D$174,0),10)</f>
        <v>0</v>
      </c>
      <c r="X15" s="223">
        <f>INDEX(Problématiques_compétences!$D$3:$BC$174,MATCH(Progression_STI2D!X$4,Problématiques_compétences!$D$3:$D$174,0),10)</f>
        <v>0</v>
      </c>
      <c r="Y15" s="223" t="e">
        <f>INDEX(Problématiques_compétences!$D$3:$BC$174,MATCH(Progression_STI2D!Y$4,Problématiques_compétences!$D$3:$D$174,0),10)</f>
        <v>#N/A</v>
      </c>
      <c r="Z15" s="223" t="e">
        <f>INDEX(Problématiques_compétences!$D$3:$BC$174,MATCH(Progression_STI2D!Z$4,Problématiques_compétences!$D$3:$D$174,0),10)</f>
        <v>#N/A</v>
      </c>
      <c r="AA15" s="223" t="e">
        <f>INDEX(Problématiques_compétences!$D$3:$BC$174,MATCH(Progression_STI2D!AA$4,Problématiques_compétences!$D$3:$D$174,0),10)</f>
        <v>#N/A</v>
      </c>
      <c r="AB15" s="223" t="e">
        <f>INDEX(Problématiques_compétences!$D$3:$BC$174,MATCH(Progression_STI2D!AB$4,Problématiques_compétences!$D$3:$D$174,0),10)</f>
        <v>#N/A</v>
      </c>
      <c r="AC15" s="223" t="e">
        <f>INDEX(Problématiques_compétences!$D$3:$BC$174,MATCH(Progression_STI2D!AC$4,Problématiques_compétences!$D$3:$D$174,0),10)</f>
        <v>#N/A</v>
      </c>
      <c r="AD15" s="223" t="e">
        <f>INDEX(Problématiques_compétences!$D$3:$BC$174,MATCH(Progression_STI2D!AD$4,Problématiques_compétences!$D$3:$D$174,0),10)</f>
        <v>#N/A</v>
      </c>
      <c r="AE15" s="223" t="e">
        <f>INDEX(Problématiques_compétences!$D$3:$BC$174,MATCH(Progression_STI2D!AE$4,Problématiques_compétences!$D$3:$D$174,0),10)</f>
        <v>#N/A</v>
      </c>
      <c r="AF15" s="223" t="e">
        <f>INDEX(Problématiques_compétences!$D$3:$BC$174,MATCH(Progression_STI2D!AF$4,Problématiques_compétences!$D$3:$D$174,0),10)</f>
        <v>#N/A</v>
      </c>
      <c r="AG15" s="223" t="e">
        <f>INDEX(Problématiques_compétences!$D$3:$BC$174,MATCH(Progression_STI2D!AG$4,Problématiques_compétences!$D$3:$D$174,0),10)</f>
        <v>#N/A</v>
      </c>
      <c r="AH15" s="223" t="e">
        <f>INDEX(Problématiques_compétences!$D$3:$BC$174,MATCH(Progression_STI2D!AH$4,Problématiques_compétences!$D$3:$D$174,0),10)</f>
        <v>#N/A</v>
      </c>
      <c r="AI15" s="223" t="e">
        <f>INDEX(Problématiques_compétences!$D$3:$BC$174,MATCH(Progression_STI2D!AI$4,Problématiques_compétences!$D$3:$D$174,0),10)</f>
        <v>#N/A</v>
      </c>
      <c r="AJ15" s="223" t="e">
        <f>INDEX(Problématiques_compétences!$D$3:$BC$174,MATCH(Progression_STI2D!AJ$4,Problématiques_compétences!$D$3:$D$174,0),10)</f>
        <v>#N/A</v>
      </c>
      <c r="AK15" s="223" t="e">
        <f>INDEX(Problématiques_compétences!$D$3:$BC$174,MATCH(Progression_STI2D!AK$4,Problématiques_compétences!$D$3:$D$174,0),10)</f>
        <v>#N/A</v>
      </c>
      <c r="AL15" s="223" t="e">
        <f>INDEX(Problématiques_compétences!$D$3:$BC$174,MATCH(Progression_STI2D!AL$4,Problématiques_compétences!$D$3:$D$174,0),10)</f>
        <v>#N/A</v>
      </c>
      <c r="AM15" s="223" t="e">
        <f>INDEX(Problématiques_compétences!$D$3:$BC$174,MATCH(Progression_STI2D!AM$4,Problématiques_compétences!$D$3:$D$174,0),10)</f>
        <v>#N/A</v>
      </c>
    </row>
    <row r="16" spans="1:40" ht="15.75" thickBot="1" x14ac:dyDescent="0.3">
      <c r="A16" s="778"/>
      <c r="B16" s="780"/>
      <c r="C16" s="561" t="s">
        <v>189</v>
      </c>
      <c r="D16" s="562" t="s">
        <v>345</v>
      </c>
      <c r="E16" s="563" t="s">
        <v>170</v>
      </c>
      <c r="F16" s="563" t="s">
        <v>286</v>
      </c>
      <c r="G16" s="563" t="s">
        <v>286</v>
      </c>
      <c r="H16" s="576" t="s">
        <v>297</v>
      </c>
      <c r="I16" s="584">
        <f t="shared" si="0"/>
        <v>4</v>
      </c>
      <c r="J16" s="579">
        <f>INDEX(Problématiques_compétences!$D$3:$BC$174,MATCH(Progression_STI2D!J$4,Problématiques_compétences!$D$3:$D$174,0),11)</f>
        <v>0</v>
      </c>
      <c r="K16" s="223" t="str">
        <f>INDEX(Problématiques_compétences!$D$3:$BC$174,MATCH(Progression_STI2D!K$4,Problématiques_compétences!$D$3:$D$174,0),11)</f>
        <v>x</v>
      </c>
      <c r="L16" s="223" t="str">
        <f>INDEX(Problématiques_compétences!$D$3:$BC$174,MATCH(Progression_STI2D!L$4,Problématiques_compétences!$D$3:$D$174,0),11)</f>
        <v>x</v>
      </c>
      <c r="M16" s="223">
        <f>INDEX(Problématiques_compétences!$D$3:$BC$174,MATCH(Progression_STI2D!M$4,Problématiques_compétences!$D$3:$D$174,0),11)</f>
        <v>0</v>
      </c>
      <c r="N16" s="223">
        <f>INDEX(Problématiques_compétences!$D$3:$BC$174,MATCH(Progression_STI2D!N$4,Problématiques_compétences!$D$3:$D$174,0),11)</f>
        <v>0</v>
      </c>
      <c r="O16" s="223" t="str">
        <f>INDEX(Problématiques_compétences!$D$3:$BC$174,MATCH(Progression_STI2D!O$4,Problématiques_compétences!$D$3:$D$174,0),11)</f>
        <v>x</v>
      </c>
      <c r="P16" s="223">
        <f>INDEX(Problématiques_compétences!$D$3:$BC$174,MATCH(Progression_STI2D!P$4,Problématiques_compétences!$D$3:$D$174,0),11)</f>
        <v>0</v>
      </c>
      <c r="Q16" s="223">
        <f>INDEX(Problématiques_compétences!$D$3:$BC$174,MATCH(Progression_STI2D!Q$4,Problématiques_compétences!$D$3:$D$174,0),11)</f>
        <v>0</v>
      </c>
      <c r="R16" s="223" t="str">
        <f>INDEX(Problématiques_compétences!$D$3:$BC$174,MATCH(Progression_STI2D!R$4,Problématiques_compétences!$D$3:$D$174,0),11)</f>
        <v>x</v>
      </c>
      <c r="S16" s="223">
        <f>INDEX(Problématiques_compétences!$D$3:$BC$174,MATCH(Progression_STI2D!S$4,Problématiques_compétences!$D$3:$D$174,0),11)</f>
        <v>0</v>
      </c>
      <c r="T16" s="223">
        <f>INDEX(Problématiques_compétences!$D$3:$BC$174,MATCH(Progression_STI2D!T$4,Problématiques_compétences!$D$3:$D$174,0),11)</f>
        <v>0</v>
      </c>
      <c r="U16" s="223">
        <f>INDEX(Problématiques_compétences!$D$3:$BC$174,MATCH(Progression_STI2D!U$4,Problématiques_compétences!$D$3:$D$174,0),11)</f>
        <v>0</v>
      </c>
      <c r="V16" s="223">
        <f>INDEX(Problématiques_compétences!$D$3:$BC$174,MATCH(Progression_STI2D!V$4,Problématiques_compétences!$D$3:$D$174,0),11)</f>
        <v>0</v>
      </c>
      <c r="W16" s="223">
        <f>INDEX(Problématiques_compétences!$D$3:$BC$174,MATCH(Progression_STI2D!W$4,Problématiques_compétences!$D$3:$D$174,0),11)</f>
        <v>0</v>
      </c>
      <c r="X16" s="223">
        <f>INDEX(Problématiques_compétences!$D$3:$BC$174,MATCH(Progression_STI2D!X$4,Problématiques_compétences!$D$3:$D$174,0),11)</f>
        <v>0</v>
      </c>
      <c r="Y16" s="223" t="e">
        <f>INDEX(Problématiques_compétences!$D$3:$BC$174,MATCH(Progression_STI2D!Y$4,Problématiques_compétences!$D$3:$D$174,0),11)</f>
        <v>#N/A</v>
      </c>
      <c r="Z16" s="223" t="e">
        <f>INDEX(Problématiques_compétences!$D$3:$BC$174,MATCH(Progression_STI2D!Z$4,Problématiques_compétences!$D$3:$D$174,0),11)</f>
        <v>#N/A</v>
      </c>
      <c r="AA16" s="223" t="e">
        <f>INDEX(Problématiques_compétences!$D$3:$BC$174,MATCH(Progression_STI2D!AA$4,Problématiques_compétences!$D$3:$D$174,0),11)</f>
        <v>#N/A</v>
      </c>
      <c r="AB16" s="223" t="e">
        <f>INDEX(Problématiques_compétences!$D$3:$BC$174,MATCH(Progression_STI2D!AB$4,Problématiques_compétences!$D$3:$D$174,0),11)</f>
        <v>#N/A</v>
      </c>
      <c r="AC16" s="223" t="e">
        <f>INDEX(Problématiques_compétences!$D$3:$BC$174,MATCH(Progression_STI2D!AC$4,Problématiques_compétences!$D$3:$D$174,0),11)</f>
        <v>#N/A</v>
      </c>
      <c r="AD16" s="223" t="e">
        <f>INDEX(Problématiques_compétences!$D$3:$BC$174,MATCH(Progression_STI2D!AD$4,Problématiques_compétences!$D$3:$D$174,0),11)</f>
        <v>#N/A</v>
      </c>
      <c r="AE16" s="223" t="e">
        <f>INDEX(Problématiques_compétences!$D$3:$BC$174,MATCH(Progression_STI2D!AE$4,Problématiques_compétences!$D$3:$D$174,0),11)</f>
        <v>#N/A</v>
      </c>
      <c r="AF16" s="223" t="e">
        <f>INDEX(Problématiques_compétences!$D$3:$BC$174,MATCH(Progression_STI2D!AF$4,Problématiques_compétences!$D$3:$D$174,0),11)</f>
        <v>#N/A</v>
      </c>
      <c r="AG16" s="223" t="e">
        <f>INDEX(Problématiques_compétences!$D$3:$BC$174,MATCH(Progression_STI2D!AG$4,Problématiques_compétences!$D$3:$D$174,0),11)</f>
        <v>#N/A</v>
      </c>
      <c r="AH16" s="223" t="e">
        <f>INDEX(Problématiques_compétences!$D$3:$BC$174,MATCH(Progression_STI2D!AH$4,Problématiques_compétences!$D$3:$D$174,0),11)</f>
        <v>#N/A</v>
      </c>
      <c r="AI16" s="223" t="e">
        <f>INDEX(Problématiques_compétences!$D$3:$BC$174,MATCH(Progression_STI2D!AI$4,Problématiques_compétences!$D$3:$D$174,0),11)</f>
        <v>#N/A</v>
      </c>
      <c r="AJ16" s="223" t="e">
        <f>INDEX(Problématiques_compétences!$D$3:$BC$174,MATCH(Progression_STI2D!AJ$4,Problématiques_compétences!$D$3:$D$174,0),11)</f>
        <v>#N/A</v>
      </c>
      <c r="AK16" s="223" t="e">
        <f>INDEX(Problématiques_compétences!$D$3:$BC$174,MATCH(Progression_STI2D!AK$4,Problématiques_compétences!$D$3:$D$174,0),11)</f>
        <v>#N/A</v>
      </c>
      <c r="AL16" s="223" t="e">
        <f>INDEX(Problématiques_compétences!$D$3:$BC$174,MATCH(Progression_STI2D!AL$4,Problématiques_compétences!$D$3:$D$174,0),11)</f>
        <v>#N/A</v>
      </c>
      <c r="AM16" s="223" t="e">
        <f>INDEX(Problématiques_compétences!$D$3:$BC$174,MATCH(Progression_STI2D!AM$4,Problématiques_compétences!$D$3:$D$174,0),11)</f>
        <v>#N/A</v>
      </c>
    </row>
    <row r="17" spans="1:39" ht="30" customHeight="1" x14ac:dyDescent="0.25">
      <c r="A17" s="778" t="s">
        <v>298</v>
      </c>
      <c r="B17" s="779" t="s">
        <v>299</v>
      </c>
      <c r="C17" s="556" t="s">
        <v>346</v>
      </c>
      <c r="D17" s="559" t="s">
        <v>194</v>
      </c>
      <c r="E17" s="560" t="s">
        <v>286</v>
      </c>
      <c r="F17" s="560" t="s">
        <v>170</v>
      </c>
      <c r="G17" s="560" t="s">
        <v>286</v>
      </c>
      <c r="H17" s="575" t="s">
        <v>300</v>
      </c>
      <c r="I17" s="584">
        <f t="shared" si="0"/>
        <v>3</v>
      </c>
      <c r="J17" s="579" t="str">
        <f>INDEX(Problématiques_compétences!$D$3:$BC$174,MATCH(Progression_STI2D!J$4,Problématiques_compétences!$D$3:$D$174,0),12)</f>
        <v>x</v>
      </c>
      <c r="K17" s="223">
        <f>INDEX(Problématiques_compétences!$D$3:$BC$174,MATCH(Progression_STI2D!K$4,Problématiques_compétences!$D$3:$D$174,0),12)</f>
        <v>0</v>
      </c>
      <c r="L17" s="223" t="str">
        <f>INDEX(Problématiques_compétences!$D$3:$BC$174,MATCH(Progression_STI2D!L$4,Problématiques_compétences!$D$3:$D$174,0),12)</f>
        <v>x</v>
      </c>
      <c r="M17" s="223">
        <f>INDEX(Problématiques_compétences!$D$3:$BC$174,MATCH(Progression_STI2D!M$4,Problématiques_compétences!$D$3:$D$174,0),12)</f>
        <v>0</v>
      </c>
      <c r="N17" s="223">
        <f>INDEX(Problématiques_compétences!$D$3:$BC$174,MATCH(Progression_STI2D!N$4,Problématiques_compétences!$D$3:$D$174,0),12)</f>
        <v>0</v>
      </c>
      <c r="O17" s="223" t="str">
        <f>INDEX(Problématiques_compétences!$D$3:$BC$174,MATCH(Progression_STI2D!O$4,Problématiques_compétences!$D$3:$D$174,0),12)</f>
        <v>x</v>
      </c>
      <c r="P17" s="223">
        <f>INDEX(Problématiques_compétences!$D$3:$BC$174,MATCH(Progression_STI2D!P$4,Problématiques_compétences!$D$3:$D$174,0),12)</f>
        <v>0</v>
      </c>
      <c r="Q17" s="223">
        <f>INDEX(Problématiques_compétences!$D$3:$BC$174,MATCH(Progression_STI2D!Q$4,Problématiques_compétences!$D$3:$D$174,0),12)</f>
        <v>0</v>
      </c>
      <c r="R17" s="223">
        <f>INDEX(Problématiques_compétences!$D$3:$BC$174,MATCH(Progression_STI2D!R$4,Problématiques_compétences!$D$3:$D$174,0),12)</f>
        <v>0</v>
      </c>
      <c r="S17" s="223">
        <f>INDEX(Problématiques_compétences!$D$3:$BC$174,MATCH(Progression_STI2D!S$4,Problématiques_compétences!$D$3:$D$174,0),12)</f>
        <v>0</v>
      </c>
      <c r="T17" s="223">
        <f>INDEX(Problématiques_compétences!$D$3:$BC$174,MATCH(Progression_STI2D!T$4,Problématiques_compétences!$D$3:$D$174,0),12)</f>
        <v>0</v>
      </c>
      <c r="U17" s="223">
        <f>INDEX(Problématiques_compétences!$D$3:$BC$174,MATCH(Progression_STI2D!U$4,Problématiques_compétences!$D$3:$D$174,0),12)</f>
        <v>0</v>
      </c>
      <c r="V17" s="223">
        <f>INDEX(Problématiques_compétences!$D$3:$BC$174,MATCH(Progression_STI2D!V$4,Problématiques_compétences!$D$3:$D$174,0),12)</f>
        <v>0</v>
      </c>
      <c r="W17" s="223">
        <f>INDEX(Problématiques_compétences!$D$3:$BC$174,MATCH(Progression_STI2D!W$4,Problématiques_compétences!$D$3:$D$174,0),12)</f>
        <v>0</v>
      </c>
      <c r="X17" s="223">
        <f>INDEX(Problématiques_compétences!$D$3:$BC$174,MATCH(Progression_STI2D!X$4,Problématiques_compétences!$D$3:$D$174,0),12)</f>
        <v>0</v>
      </c>
      <c r="Y17" s="223" t="e">
        <f>INDEX(Problématiques_compétences!$D$3:$BC$174,MATCH(Progression_STI2D!Y$4,Problématiques_compétences!$D$3:$D$174,0),12)</f>
        <v>#N/A</v>
      </c>
      <c r="Z17" s="223" t="e">
        <f>INDEX(Problématiques_compétences!$D$3:$BC$174,MATCH(Progression_STI2D!Z$4,Problématiques_compétences!$D$3:$D$174,0),12)</f>
        <v>#N/A</v>
      </c>
      <c r="AA17" s="223" t="e">
        <f>INDEX(Problématiques_compétences!$D$3:$BC$174,MATCH(Progression_STI2D!AA$4,Problématiques_compétences!$D$3:$D$174,0),12)</f>
        <v>#N/A</v>
      </c>
      <c r="AB17" s="223" t="e">
        <f>INDEX(Problématiques_compétences!$D$3:$BC$174,MATCH(Progression_STI2D!AB$4,Problématiques_compétences!$D$3:$D$174,0),12)</f>
        <v>#N/A</v>
      </c>
      <c r="AC17" s="223" t="e">
        <f>INDEX(Problématiques_compétences!$D$3:$BC$174,MATCH(Progression_STI2D!AC$4,Problématiques_compétences!$D$3:$D$174,0),12)</f>
        <v>#N/A</v>
      </c>
      <c r="AD17" s="223" t="e">
        <f>INDEX(Problématiques_compétences!$D$3:$BC$174,MATCH(Progression_STI2D!AD$4,Problématiques_compétences!$D$3:$D$174,0),12)</f>
        <v>#N/A</v>
      </c>
      <c r="AE17" s="223" t="e">
        <f>INDEX(Problématiques_compétences!$D$3:$BC$174,MATCH(Progression_STI2D!AE$4,Problématiques_compétences!$D$3:$D$174,0),12)</f>
        <v>#N/A</v>
      </c>
      <c r="AF17" s="223" t="e">
        <f>INDEX(Problématiques_compétences!$D$3:$BC$174,MATCH(Progression_STI2D!AF$4,Problématiques_compétences!$D$3:$D$174,0),12)</f>
        <v>#N/A</v>
      </c>
      <c r="AG17" s="223" t="e">
        <f>INDEX(Problématiques_compétences!$D$3:$BC$174,MATCH(Progression_STI2D!AG$4,Problématiques_compétences!$D$3:$D$174,0),12)</f>
        <v>#N/A</v>
      </c>
      <c r="AH17" s="223" t="e">
        <f>INDEX(Problématiques_compétences!$D$3:$BC$174,MATCH(Progression_STI2D!AH$4,Problématiques_compétences!$D$3:$D$174,0),12)</f>
        <v>#N/A</v>
      </c>
      <c r="AI17" s="223" t="e">
        <f>INDEX(Problématiques_compétences!$D$3:$BC$174,MATCH(Progression_STI2D!AI$4,Problématiques_compétences!$D$3:$D$174,0),12)</f>
        <v>#N/A</v>
      </c>
      <c r="AJ17" s="223" t="e">
        <f>INDEX(Problématiques_compétences!$D$3:$BC$174,MATCH(Progression_STI2D!AJ$4,Problématiques_compétences!$D$3:$D$174,0),12)</f>
        <v>#N/A</v>
      </c>
      <c r="AK17" s="223" t="e">
        <f>INDEX(Problématiques_compétences!$D$3:$BC$174,MATCH(Progression_STI2D!AK$4,Problématiques_compétences!$D$3:$D$174,0),12)</f>
        <v>#N/A</v>
      </c>
      <c r="AL17" s="223" t="e">
        <f>INDEX(Problématiques_compétences!$D$3:$BC$174,MATCH(Progression_STI2D!AL$4,Problématiques_compétences!$D$3:$D$174,0),12)</f>
        <v>#N/A</v>
      </c>
      <c r="AM17" s="223" t="e">
        <f>INDEX(Problématiques_compétences!$D$3:$BC$174,MATCH(Progression_STI2D!AM$4,Problématiques_compétences!$D$3:$D$174,0),12)</f>
        <v>#N/A</v>
      </c>
    </row>
    <row r="18" spans="1:39" ht="30" x14ac:dyDescent="0.25">
      <c r="A18" s="778"/>
      <c r="B18" s="781"/>
      <c r="C18" s="130" t="s">
        <v>347</v>
      </c>
      <c r="D18" s="137" t="s">
        <v>196</v>
      </c>
      <c r="E18" s="94" t="s">
        <v>170</v>
      </c>
      <c r="F18" s="94" t="s">
        <v>286</v>
      </c>
      <c r="G18" s="94" t="s">
        <v>286</v>
      </c>
      <c r="H18" s="139" t="s">
        <v>300</v>
      </c>
      <c r="I18" s="584">
        <f t="shared" si="0"/>
        <v>1</v>
      </c>
      <c r="J18" s="579">
        <f>INDEX(Problématiques_compétences!$D$3:$BC$174,MATCH(Progression_STI2D!J$4,Problématiques_compétences!$D$3:$D$174,0),13)</f>
        <v>0</v>
      </c>
      <c r="K18" s="223">
        <f>INDEX(Problématiques_compétences!$D$3:$BC$174,MATCH(Progression_STI2D!K$4,Problématiques_compétences!$D$3:$D$174,0),13)</f>
        <v>0</v>
      </c>
      <c r="L18" s="223">
        <f>INDEX(Problématiques_compétences!$D$3:$BC$174,MATCH(Progression_STI2D!L$4,Problématiques_compétences!$D$3:$D$174,0),13)</f>
        <v>0</v>
      </c>
      <c r="M18" s="223">
        <f>INDEX(Problématiques_compétences!$D$3:$BC$174,MATCH(Progression_STI2D!M$4,Problématiques_compétences!$D$3:$D$174,0),13)</f>
        <v>0</v>
      </c>
      <c r="N18" s="223">
        <f>INDEX(Problématiques_compétences!$D$3:$BC$174,MATCH(Progression_STI2D!N$4,Problématiques_compétences!$D$3:$D$174,0),13)</f>
        <v>0</v>
      </c>
      <c r="O18" s="223">
        <f>INDEX(Problématiques_compétences!$D$3:$BC$174,MATCH(Progression_STI2D!O$4,Problématiques_compétences!$D$3:$D$174,0),13)</f>
        <v>0</v>
      </c>
      <c r="P18" s="223">
        <f>INDEX(Problématiques_compétences!$D$3:$BC$174,MATCH(Progression_STI2D!P$4,Problématiques_compétences!$D$3:$D$174,0),13)</f>
        <v>0</v>
      </c>
      <c r="Q18" s="223">
        <f>INDEX(Problématiques_compétences!$D$3:$BC$174,MATCH(Progression_STI2D!Q$4,Problématiques_compétences!$D$3:$D$174,0),13)</f>
        <v>0</v>
      </c>
      <c r="R18" s="223">
        <f>INDEX(Problématiques_compétences!$D$3:$BC$174,MATCH(Progression_STI2D!R$4,Problématiques_compétences!$D$3:$D$174,0),13)</f>
        <v>0</v>
      </c>
      <c r="S18" s="223">
        <f>INDEX(Problématiques_compétences!$D$3:$BC$174,MATCH(Progression_STI2D!S$4,Problématiques_compétences!$D$3:$D$174,0),13)</f>
        <v>0</v>
      </c>
      <c r="T18" s="223">
        <f>INDEX(Problématiques_compétences!$D$3:$BC$174,MATCH(Progression_STI2D!T$4,Problématiques_compétences!$D$3:$D$174,0),13)</f>
        <v>0</v>
      </c>
      <c r="U18" s="223">
        <f>INDEX(Problématiques_compétences!$D$3:$BC$174,MATCH(Progression_STI2D!U$4,Problématiques_compétences!$D$3:$D$174,0),13)</f>
        <v>0</v>
      </c>
      <c r="V18" s="223">
        <f>INDEX(Problématiques_compétences!$D$3:$BC$174,MATCH(Progression_STI2D!V$4,Problématiques_compétences!$D$3:$D$174,0),13)</f>
        <v>0</v>
      </c>
      <c r="W18" s="223" t="str">
        <f>INDEX(Problématiques_compétences!$D$3:$BC$174,MATCH(Progression_STI2D!W$4,Problématiques_compétences!$D$3:$D$174,0),13)</f>
        <v>x</v>
      </c>
      <c r="X18" s="223">
        <f>INDEX(Problématiques_compétences!$D$3:$BC$174,MATCH(Progression_STI2D!X$4,Problématiques_compétences!$D$3:$D$174,0),13)</f>
        <v>0</v>
      </c>
      <c r="Y18" s="223" t="e">
        <f>INDEX(Problématiques_compétences!$D$3:$BC$174,MATCH(Progression_STI2D!Y$4,Problématiques_compétences!$D$3:$D$174,0),13)</f>
        <v>#N/A</v>
      </c>
      <c r="Z18" s="223" t="e">
        <f>INDEX(Problématiques_compétences!$D$3:$BC$174,MATCH(Progression_STI2D!Z$4,Problématiques_compétences!$D$3:$D$174,0),13)</f>
        <v>#N/A</v>
      </c>
      <c r="AA18" s="223" t="e">
        <f>INDEX(Problématiques_compétences!$D$3:$BC$174,MATCH(Progression_STI2D!AA$4,Problématiques_compétences!$D$3:$D$174,0),13)</f>
        <v>#N/A</v>
      </c>
      <c r="AB18" s="223" t="e">
        <f>INDEX(Problématiques_compétences!$D$3:$BC$174,MATCH(Progression_STI2D!AB$4,Problématiques_compétences!$D$3:$D$174,0),13)</f>
        <v>#N/A</v>
      </c>
      <c r="AC18" s="223" t="e">
        <f>INDEX(Problématiques_compétences!$D$3:$BC$174,MATCH(Progression_STI2D!AC$4,Problématiques_compétences!$D$3:$D$174,0),13)</f>
        <v>#N/A</v>
      </c>
      <c r="AD18" s="223" t="e">
        <f>INDEX(Problématiques_compétences!$D$3:$BC$174,MATCH(Progression_STI2D!AD$4,Problématiques_compétences!$D$3:$D$174,0),13)</f>
        <v>#N/A</v>
      </c>
      <c r="AE18" s="223" t="e">
        <f>INDEX(Problématiques_compétences!$D$3:$BC$174,MATCH(Progression_STI2D!AE$4,Problématiques_compétences!$D$3:$D$174,0),13)</f>
        <v>#N/A</v>
      </c>
      <c r="AF18" s="223" t="e">
        <f>INDEX(Problématiques_compétences!$D$3:$BC$174,MATCH(Progression_STI2D!AF$4,Problématiques_compétences!$D$3:$D$174,0),13)</f>
        <v>#N/A</v>
      </c>
      <c r="AG18" s="223" t="e">
        <f>INDEX(Problématiques_compétences!$D$3:$BC$174,MATCH(Progression_STI2D!AG$4,Problématiques_compétences!$D$3:$D$174,0),13)</f>
        <v>#N/A</v>
      </c>
      <c r="AH18" s="223" t="e">
        <f>INDEX(Problématiques_compétences!$D$3:$BC$174,MATCH(Progression_STI2D!AH$4,Problématiques_compétences!$D$3:$D$174,0),13)</f>
        <v>#N/A</v>
      </c>
      <c r="AI18" s="223" t="e">
        <f>INDEX(Problématiques_compétences!$D$3:$BC$174,MATCH(Progression_STI2D!AI$4,Problématiques_compétences!$D$3:$D$174,0),13)</f>
        <v>#N/A</v>
      </c>
      <c r="AJ18" s="223" t="e">
        <f>INDEX(Problématiques_compétences!$D$3:$BC$174,MATCH(Progression_STI2D!AJ$4,Problématiques_compétences!$D$3:$D$174,0),13)</f>
        <v>#N/A</v>
      </c>
      <c r="AK18" s="223" t="e">
        <f>INDEX(Problématiques_compétences!$D$3:$BC$174,MATCH(Progression_STI2D!AK$4,Problématiques_compétences!$D$3:$D$174,0),13)</f>
        <v>#N/A</v>
      </c>
      <c r="AL18" s="223" t="e">
        <f>INDEX(Problématiques_compétences!$D$3:$BC$174,MATCH(Progression_STI2D!AL$4,Problématiques_compétences!$D$3:$D$174,0),13)</f>
        <v>#N/A</v>
      </c>
      <c r="AM18" s="223" t="e">
        <f>INDEX(Problématiques_compétences!$D$3:$BC$174,MATCH(Progression_STI2D!AM$4,Problématiques_compétences!$D$3:$D$174,0),13)</f>
        <v>#N/A</v>
      </c>
    </row>
    <row r="19" spans="1:39" ht="30.75" thickBot="1" x14ac:dyDescent="0.3">
      <c r="A19" s="778"/>
      <c r="B19" s="780"/>
      <c r="C19" s="561" t="s">
        <v>348</v>
      </c>
      <c r="D19" s="562" t="s">
        <v>198</v>
      </c>
      <c r="E19" s="563" t="s">
        <v>170</v>
      </c>
      <c r="F19" s="563" t="s">
        <v>286</v>
      </c>
      <c r="G19" s="563" t="s">
        <v>286</v>
      </c>
      <c r="H19" s="576" t="s">
        <v>301</v>
      </c>
      <c r="I19" s="584">
        <f t="shared" si="0"/>
        <v>2</v>
      </c>
      <c r="J19" s="579">
        <f>INDEX(Problématiques_compétences!$D$3:$BC$174,MATCH(Progression_STI2D!J$4,Problématiques_compétences!$D$3:$D$174,0),14)</f>
        <v>0</v>
      </c>
      <c r="K19" s="223">
        <f>INDEX(Problématiques_compétences!$D$3:$BC$174,MATCH(Progression_STI2D!K$4,Problématiques_compétences!$D$3:$D$174,0),14)</f>
        <v>0</v>
      </c>
      <c r="L19" s="223">
        <f>INDEX(Problématiques_compétences!$D$3:$BC$174,MATCH(Progression_STI2D!L$4,Problématiques_compétences!$D$3:$D$174,0),14)</f>
        <v>0</v>
      </c>
      <c r="M19" s="223">
        <f>INDEX(Problématiques_compétences!$D$3:$BC$174,MATCH(Progression_STI2D!M$4,Problématiques_compétences!$D$3:$D$174,0),14)</f>
        <v>0</v>
      </c>
      <c r="N19" s="223" t="str">
        <f>INDEX(Problématiques_compétences!$D$3:$BC$174,MATCH(Progression_STI2D!N$4,Problématiques_compétences!$D$3:$D$174,0),14)</f>
        <v>x</v>
      </c>
      <c r="O19" s="223">
        <f>INDEX(Problématiques_compétences!$D$3:$BC$174,MATCH(Progression_STI2D!O$4,Problématiques_compétences!$D$3:$D$174,0),14)</f>
        <v>0</v>
      </c>
      <c r="P19" s="223">
        <f>INDEX(Problématiques_compétences!$D$3:$BC$174,MATCH(Progression_STI2D!P$4,Problématiques_compétences!$D$3:$D$174,0),14)</f>
        <v>0</v>
      </c>
      <c r="Q19" s="223" t="str">
        <f>INDEX(Problématiques_compétences!$D$3:$BC$174,MATCH(Progression_STI2D!Q$4,Problématiques_compétences!$D$3:$D$174,0),14)</f>
        <v>x</v>
      </c>
      <c r="R19" s="223">
        <f>INDEX(Problématiques_compétences!$D$3:$BC$174,MATCH(Progression_STI2D!R$4,Problématiques_compétences!$D$3:$D$174,0),14)</f>
        <v>0</v>
      </c>
      <c r="S19" s="223">
        <f>INDEX(Problématiques_compétences!$D$3:$BC$174,MATCH(Progression_STI2D!S$4,Problématiques_compétences!$D$3:$D$174,0),14)</f>
        <v>0</v>
      </c>
      <c r="T19" s="223">
        <f>INDEX(Problématiques_compétences!$D$3:$BC$174,MATCH(Progression_STI2D!T$4,Problématiques_compétences!$D$3:$D$174,0),14)</f>
        <v>0</v>
      </c>
      <c r="U19" s="223">
        <f>INDEX(Problématiques_compétences!$D$3:$BC$174,MATCH(Progression_STI2D!U$4,Problématiques_compétences!$D$3:$D$174,0),14)</f>
        <v>0</v>
      </c>
      <c r="V19" s="223">
        <f>INDEX(Problématiques_compétences!$D$3:$BC$174,MATCH(Progression_STI2D!V$4,Problématiques_compétences!$D$3:$D$174,0),14)</f>
        <v>0</v>
      </c>
      <c r="W19" s="223">
        <f>INDEX(Problématiques_compétences!$D$3:$BC$174,MATCH(Progression_STI2D!W$4,Problématiques_compétences!$D$3:$D$174,0),14)</f>
        <v>0</v>
      </c>
      <c r="X19" s="223">
        <f>INDEX(Problématiques_compétences!$D$3:$BC$174,MATCH(Progression_STI2D!X$4,Problématiques_compétences!$D$3:$D$174,0),14)</f>
        <v>0</v>
      </c>
      <c r="Y19" s="223" t="e">
        <f>INDEX(Problématiques_compétences!$D$3:$BC$174,MATCH(Progression_STI2D!Y$4,Problématiques_compétences!$D$3:$D$174,0),14)</f>
        <v>#N/A</v>
      </c>
      <c r="Z19" s="223" t="e">
        <f>INDEX(Problématiques_compétences!$D$3:$BC$174,MATCH(Progression_STI2D!Z$4,Problématiques_compétences!$D$3:$D$174,0),14)</f>
        <v>#N/A</v>
      </c>
      <c r="AA19" s="223" t="e">
        <f>INDEX(Problématiques_compétences!$D$3:$BC$174,MATCH(Progression_STI2D!AA$4,Problématiques_compétences!$D$3:$D$174,0),14)</f>
        <v>#N/A</v>
      </c>
      <c r="AB19" s="223" t="e">
        <f>INDEX(Problématiques_compétences!$D$3:$BC$174,MATCH(Progression_STI2D!AB$4,Problématiques_compétences!$D$3:$D$174,0),14)</f>
        <v>#N/A</v>
      </c>
      <c r="AC19" s="223" t="e">
        <f>INDEX(Problématiques_compétences!$D$3:$BC$174,MATCH(Progression_STI2D!AC$4,Problématiques_compétences!$D$3:$D$174,0),14)</f>
        <v>#N/A</v>
      </c>
      <c r="AD19" s="223" t="e">
        <f>INDEX(Problématiques_compétences!$D$3:$BC$174,MATCH(Progression_STI2D!AD$4,Problématiques_compétences!$D$3:$D$174,0),14)</f>
        <v>#N/A</v>
      </c>
      <c r="AE19" s="223" t="e">
        <f>INDEX(Problématiques_compétences!$D$3:$BC$174,MATCH(Progression_STI2D!AE$4,Problématiques_compétences!$D$3:$D$174,0),14)</f>
        <v>#N/A</v>
      </c>
      <c r="AF19" s="223" t="e">
        <f>INDEX(Problématiques_compétences!$D$3:$BC$174,MATCH(Progression_STI2D!AF$4,Problématiques_compétences!$D$3:$D$174,0),14)</f>
        <v>#N/A</v>
      </c>
      <c r="AG19" s="223" t="e">
        <f>INDEX(Problématiques_compétences!$D$3:$BC$174,MATCH(Progression_STI2D!AG$4,Problématiques_compétences!$D$3:$D$174,0),14)</f>
        <v>#N/A</v>
      </c>
      <c r="AH19" s="223" t="e">
        <f>INDEX(Problématiques_compétences!$D$3:$BC$174,MATCH(Progression_STI2D!AH$4,Problématiques_compétences!$D$3:$D$174,0),14)</f>
        <v>#N/A</v>
      </c>
      <c r="AI19" s="223" t="e">
        <f>INDEX(Problématiques_compétences!$D$3:$BC$174,MATCH(Progression_STI2D!AI$4,Problématiques_compétences!$D$3:$D$174,0),14)</f>
        <v>#N/A</v>
      </c>
      <c r="AJ19" s="223" t="e">
        <f>INDEX(Problématiques_compétences!$D$3:$BC$174,MATCH(Progression_STI2D!AJ$4,Problématiques_compétences!$D$3:$D$174,0),14)</f>
        <v>#N/A</v>
      </c>
      <c r="AK19" s="223" t="e">
        <f>INDEX(Problématiques_compétences!$D$3:$BC$174,MATCH(Progression_STI2D!AK$4,Problématiques_compétences!$D$3:$D$174,0),14)</f>
        <v>#N/A</v>
      </c>
      <c r="AL19" s="223" t="e">
        <f>INDEX(Problématiques_compétences!$D$3:$BC$174,MATCH(Progression_STI2D!AL$4,Problématiques_compétences!$D$3:$D$174,0),14)</f>
        <v>#N/A</v>
      </c>
      <c r="AM19" s="223" t="e">
        <f>INDEX(Problématiques_compétences!$D$3:$BC$174,MATCH(Progression_STI2D!AM$4,Problématiques_compétences!$D$3:$D$174,0),14)</f>
        <v>#N/A</v>
      </c>
    </row>
    <row r="20" spans="1:39" ht="36" customHeight="1" x14ac:dyDescent="0.25">
      <c r="A20" s="778" t="s">
        <v>302</v>
      </c>
      <c r="B20" s="779" t="s">
        <v>303</v>
      </c>
      <c r="C20" s="556" t="s">
        <v>201</v>
      </c>
      <c r="D20" s="559" t="s">
        <v>349</v>
      </c>
      <c r="E20" s="560" t="s">
        <v>286</v>
      </c>
      <c r="F20" s="560"/>
      <c r="G20" s="560" t="s">
        <v>286</v>
      </c>
      <c r="H20" s="575" t="s">
        <v>350</v>
      </c>
      <c r="I20" s="584">
        <f t="shared" si="0"/>
        <v>2</v>
      </c>
      <c r="J20" s="579">
        <f>INDEX(Problématiques_compétences!$D$3:$BC$174,MATCH(Progression_STI2D!J$4,Problématiques_compétences!$D$3:$D$174,0),15)</f>
        <v>0</v>
      </c>
      <c r="K20" s="223">
        <f>INDEX(Problématiques_compétences!$D$3:$BC$174,MATCH(Progression_STI2D!K$4,Problématiques_compétences!$D$3:$D$174,0),15)</f>
        <v>0</v>
      </c>
      <c r="L20" s="223" t="str">
        <f>INDEX(Problématiques_compétences!$D$3:$BC$174,MATCH(Progression_STI2D!L$4,Problématiques_compétences!$D$3:$D$174,0),15)</f>
        <v>x</v>
      </c>
      <c r="M20" s="223" t="str">
        <f>INDEX(Problématiques_compétences!$D$3:$BC$174,MATCH(Progression_STI2D!M$4,Problématiques_compétences!$D$3:$D$174,0),15)</f>
        <v>x</v>
      </c>
      <c r="N20" s="223">
        <f>INDEX(Problématiques_compétences!$D$3:$BC$174,MATCH(Progression_STI2D!N$4,Problématiques_compétences!$D$3:$D$174,0),15)</f>
        <v>0</v>
      </c>
      <c r="O20" s="223">
        <f>INDEX(Problématiques_compétences!$D$3:$BC$174,MATCH(Progression_STI2D!O$4,Problématiques_compétences!$D$3:$D$174,0),15)</f>
        <v>0</v>
      </c>
      <c r="P20" s="223">
        <f>INDEX(Problématiques_compétences!$D$3:$BC$174,MATCH(Progression_STI2D!P$4,Problématiques_compétences!$D$3:$D$174,0),15)</f>
        <v>0</v>
      </c>
      <c r="Q20" s="223">
        <f>INDEX(Problématiques_compétences!$D$3:$BC$174,MATCH(Progression_STI2D!Q$4,Problématiques_compétences!$D$3:$D$174,0),15)</f>
        <v>0</v>
      </c>
      <c r="R20" s="223">
        <f>INDEX(Problématiques_compétences!$D$3:$BC$174,MATCH(Progression_STI2D!R$4,Problématiques_compétences!$D$3:$D$174,0),15)</f>
        <v>0</v>
      </c>
      <c r="S20" s="223">
        <f>INDEX(Problématiques_compétences!$D$3:$BC$174,MATCH(Progression_STI2D!S$4,Problématiques_compétences!$D$3:$D$174,0),15)</f>
        <v>0</v>
      </c>
      <c r="T20" s="223">
        <f>INDEX(Problématiques_compétences!$D$3:$BC$174,MATCH(Progression_STI2D!T$4,Problématiques_compétences!$D$3:$D$174,0),15)</f>
        <v>0</v>
      </c>
      <c r="U20" s="223">
        <f>INDEX(Problématiques_compétences!$D$3:$BC$174,MATCH(Progression_STI2D!U$4,Problématiques_compétences!$D$3:$D$174,0),15)</f>
        <v>0</v>
      </c>
      <c r="V20" s="223">
        <f>INDEX(Problématiques_compétences!$D$3:$BC$174,MATCH(Progression_STI2D!V$4,Problématiques_compétences!$D$3:$D$174,0),15)</f>
        <v>0</v>
      </c>
      <c r="W20" s="223">
        <f>INDEX(Problématiques_compétences!$D$3:$BC$174,MATCH(Progression_STI2D!W$4,Problématiques_compétences!$D$3:$D$174,0),15)</f>
        <v>0</v>
      </c>
      <c r="X20" s="223">
        <f>INDEX(Problématiques_compétences!$D$3:$BC$174,MATCH(Progression_STI2D!X$4,Problématiques_compétences!$D$3:$D$174,0),15)</f>
        <v>0</v>
      </c>
      <c r="Y20" s="223" t="e">
        <f>INDEX(Problématiques_compétences!$D$3:$BC$174,MATCH(Progression_STI2D!Y$4,Problématiques_compétences!$D$3:$D$174,0),15)</f>
        <v>#N/A</v>
      </c>
      <c r="Z20" s="223" t="e">
        <f>INDEX(Problématiques_compétences!$D$3:$BC$174,MATCH(Progression_STI2D!Z$4,Problématiques_compétences!$D$3:$D$174,0),15)</f>
        <v>#N/A</v>
      </c>
      <c r="AA20" s="223" t="e">
        <f>INDEX(Problématiques_compétences!$D$3:$BC$174,MATCH(Progression_STI2D!AA$4,Problématiques_compétences!$D$3:$D$174,0),15)</f>
        <v>#N/A</v>
      </c>
      <c r="AB20" s="223" t="e">
        <f>INDEX(Problématiques_compétences!$D$3:$BC$174,MATCH(Progression_STI2D!AB$4,Problématiques_compétences!$D$3:$D$174,0),15)</f>
        <v>#N/A</v>
      </c>
      <c r="AC20" s="223" t="e">
        <f>INDEX(Problématiques_compétences!$D$3:$BC$174,MATCH(Progression_STI2D!AC$4,Problématiques_compétences!$D$3:$D$174,0),15)</f>
        <v>#N/A</v>
      </c>
      <c r="AD20" s="223" t="e">
        <f>INDEX(Problématiques_compétences!$D$3:$BC$174,MATCH(Progression_STI2D!AD$4,Problématiques_compétences!$D$3:$D$174,0),15)</f>
        <v>#N/A</v>
      </c>
      <c r="AE20" s="223" t="e">
        <f>INDEX(Problématiques_compétences!$D$3:$BC$174,MATCH(Progression_STI2D!AE$4,Problématiques_compétences!$D$3:$D$174,0),15)</f>
        <v>#N/A</v>
      </c>
      <c r="AF20" s="223" t="e">
        <f>INDEX(Problématiques_compétences!$D$3:$BC$174,MATCH(Progression_STI2D!AF$4,Problématiques_compétences!$D$3:$D$174,0),15)</f>
        <v>#N/A</v>
      </c>
      <c r="AG20" s="223" t="e">
        <f>INDEX(Problématiques_compétences!$D$3:$BC$174,MATCH(Progression_STI2D!AG$4,Problématiques_compétences!$D$3:$D$174,0),15)</f>
        <v>#N/A</v>
      </c>
      <c r="AH20" s="223" t="e">
        <f>INDEX(Problématiques_compétences!$D$3:$BC$174,MATCH(Progression_STI2D!AH$4,Problématiques_compétences!$D$3:$D$174,0),15)</f>
        <v>#N/A</v>
      </c>
      <c r="AI20" s="223" t="e">
        <f>INDEX(Problématiques_compétences!$D$3:$BC$174,MATCH(Progression_STI2D!AI$4,Problématiques_compétences!$D$3:$D$174,0),15)</f>
        <v>#N/A</v>
      </c>
      <c r="AJ20" s="223" t="e">
        <f>INDEX(Problématiques_compétences!$D$3:$BC$174,MATCH(Progression_STI2D!AJ$4,Problématiques_compétences!$D$3:$D$174,0),15)</f>
        <v>#N/A</v>
      </c>
      <c r="AK20" s="223" t="e">
        <f>INDEX(Problématiques_compétences!$D$3:$BC$174,MATCH(Progression_STI2D!AK$4,Problématiques_compétences!$D$3:$D$174,0),15)</f>
        <v>#N/A</v>
      </c>
      <c r="AL20" s="223" t="e">
        <f>INDEX(Problématiques_compétences!$D$3:$BC$174,MATCH(Progression_STI2D!AL$4,Problématiques_compétences!$D$3:$D$174,0),15)</f>
        <v>#N/A</v>
      </c>
      <c r="AM20" s="223" t="e">
        <f>INDEX(Problématiques_compétences!$D$3:$BC$174,MATCH(Progression_STI2D!AM$4,Problématiques_compétences!$D$3:$D$174,0),15)</f>
        <v>#N/A</v>
      </c>
    </row>
    <row r="21" spans="1:39" ht="30" x14ac:dyDescent="0.25">
      <c r="A21" s="778"/>
      <c r="B21" s="781"/>
      <c r="C21" s="130" t="s">
        <v>203</v>
      </c>
      <c r="D21" s="521" t="s">
        <v>204</v>
      </c>
      <c r="E21" s="94" t="s">
        <v>286</v>
      </c>
      <c r="F21" s="94" t="s">
        <v>170</v>
      </c>
      <c r="G21" s="94" t="s">
        <v>286</v>
      </c>
      <c r="H21" s="139" t="s">
        <v>304</v>
      </c>
      <c r="I21" s="584">
        <f t="shared" si="0"/>
        <v>1</v>
      </c>
      <c r="J21" s="579">
        <f>INDEX(Problématiques_compétences!$D$3:$BC$174,MATCH(Progression_STI2D!J$4,Problématiques_compétences!$D$3:$D$174,0),16)</f>
        <v>0</v>
      </c>
      <c r="K21" s="223">
        <f>INDEX(Problématiques_compétences!$D$3:$BC$174,MATCH(Progression_STI2D!K$4,Problématiques_compétences!$D$3:$D$174,0),16)</f>
        <v>0</v>
      </c>
      <c r="L21" s="223">
        <f>INDEX(Problématiques_compétences!$D$3:$BC$174,MATCH(Progression_STI2D!L$4,Problématiques_compétences!$D$3:$D$174,0),16)</f>
        <v>0</v>
      </c>
      <c r="M21" s="223">
        <f>INDEX(Problématiques_compétences!$D$3:$BC$174,MATCH(Progression_STI2D!M$4,Problématiques_compétences!$D$3:$D$174,0),16)</f>
        <v>0</v>
      </c>
      <c r="N21" s="223">
        <f>INDEX(Problématiques_compétences!$D$3:$BC$174,MATCH(Progression_STI2D!N$4,Problématiques_compétences!$D$3:$D$174,0),16)</f>
        <v>0</v>
      </c>
      <c r="O21" s="223">
        <f>INDEX(Problématiques_compétences!$D$3:$BC$174,MATCH(Progression_STI2D!O$4,Problématiques_compétences!$D$3:$D$174,0),16)</f>
        <v>0</v>
      </c>
      <c r="P21" s="223">
        <f>INDEX(Problématiques_compétences!$D$3:$BC$174,MATCH(Progression_STI2D!P$4,Problématiques_compétences!$D$3:$D$174,0),16)</f>
        <v>0</v>
      </c>
      <c r="Q21" s="223">
        <f>INDEX(Problématiques_compétences!$D$3:$BC$174,MATCH(Progression_STI2D!Q$4,Problématiques_compétences!$D$3:$D$174,0),16)</f>
        <v>0</v>
      </c>
      <c r="R21" s="223">
        <f>INDEX(Problématiques_compétences!$D$3:$BC$174,MATCH(Progression_STI2D!R$4,Problématiques_compétences!$D$3:$D$174,0),16)</f>
        <v>0</v>
      </c>
      <c r="S21" s="223">
        <f>INDEX(Problématiques_compétences!$D$3:$BC$174,MATCH(Progression_STI2D!S$4,Problématiques_compétences!$D$3:$D$174,0),16)</f>
        <v>0</v>
      </c>
      <c r="T21" s="223">
        <f>INDEX(Problématiques_compétences!$D$3:$BC$174,MATCH(Progression_STI2D!T$4,Problématiques_compétences!$D$3:$D$174,0),16)</f>
        <v>0</v>
      </c>
      <c r="U21" s="223">
        <f>INDEX(Problématiques_compétences!$D$3:$BC$174,MATCH(Progression_STI2D!U$4,Problématiques_compétences!$D$3:$D$174,0),16)</f>
        <v>0</v>
      </c>
      <c r="V21" s="223">
        <f>INDEX(Problématiques_compétences!$D$3:$BC$174,MATCH(Progression_STI2D!V$4,Problématiques_compétences!$D$3:$D$174,0),16)</f>
        <v>0</v>
      </c>
      <c r="W21" s="223">
        <f>INDEX(Problématiques_compétences!$D$3:$BC$174,MATCH(Progression_STI2D!W$4,Problématiques_compétences!$D$3:$D$174,0),16)</f>
        <v>0</v>
      </c>
      <c r="X21" s="223" t="str">
        <f>INDEX(Problématiques_compétences!$D$3:$BC$174,MATCH(Progression_STI2D!X$4,Problématiques_compétences!$D$3:$D$174,0),16)</f>
        <v>x</v>
      </c>
      <c r="Y21" s="223" t="e">
        <f>INDEX(Problématiques_compétences!$D$3:$BC$174,MATCH(Progression_STI2D!Y$4,Problématiques_compétences!$D$3:$D$174,0),16)</f>
        <v>#N/A</v>
      </c>
      <c r="Z21" s="223" t="e">
        <f>INDEX(Problématiques_compétences!$D$3:$BC$174,MATCH(Progression_STI2D!Z$4,Problématiques_compétences!$D$3:$D$174,0),16)</f>
        <v>#N/A</v>
      </c>
      <c r="AA21" s="223" t="e">
        <f>INDEX(Problématiques_compétences!$D$3:$BC$174,MATCH(Progression_STI2D!AA$4,Problématiques_compétences!$D$3:$D$174,0),16)</f>
        <v>#N/A</v>
      </c>
      <c r="AB21" s="223" t="e">
        <f>INDEX(Problématiques_compétences!$D$3:$BC$174,MATCH(Progression_STI2D!AB$4,Problématiques_compétences!$D$3:$D$174,0),16)</f>
        <v>#N/A</v>
      </c>
      <c r="AC21" s="223" t="e">
        <f>INDEX(Problématiques_compétences!$D$3:$BC$174,MATCH(Progression_STI2D!AC$4,Problématiques_compétences!$D$3:$D$174,0),16)</f>
        <v>#N/A</v>
      </c>
      <c r="AD21" s="223" t="e">
        <f>INDEX(Problématiques_compétences!$D$3:$BC$174,MATCH(Progression_STI2D!AD$4,Problématiques_compétences!$D$3:$D$174,0),16)</f>
        <v>#N/A</v>
      </c>
      <c r="AE21" s="223" t="e">
        <f>INDEX(Problématiques_compétences!$D$3:$BC$174,MATCH(Progression_STI2D!AE$4,Problématiques_compétences!$D$3:$D$174,0),16)</f>
        <v>#N/A</v>
      </c>
      <c r="AF21" s="223" t="e">
        <f>INDEX(Problématiques_compétences!$D$3:$BC$174,MATCH(Progression_STI2D!AF$4,Problématiques_compétences!$D$3:$D$174,0),16)</f>
        <v>#N/A</v>
      </c>
      <c r="AG21" s="223" t="e">
        <f>INDEX(Problématiques_compétences!$D$3:$BC$174,MATCH(Progression_STI2D!AG$4,Problématiques_compétences!$D$3:$D$174,0),16)</f>
        <v>#N/A</v>
      </c>
      <c r="AH21" s="223" t="e">
        <f>INDEX(Problématiques_compétences!$D$3:$BC$174,MATCH(Progression_STI2D!AH$4,Problématiques_compétences!$D$3:$D$174,0),16)</f>
        <v>#N/A</v>
      </c>
      <c r="AI21" s="223" t="e">
        <f>INDEX(Problématiques_compétences!$D$3:$BC$174,MATCH(Progression_STI2D!AI$4,Problématiques_compétences!$D$3:$D$174,0),16)</f>
        <v>#N/A</v>
      </c>
      <c r="AJ21" s="223" t="e">
        <f>INDEX(Problématiques_compétences!$D$3:$BC$174,MATCH(Progression_STI2D!AJ$4,Problématiques_compétences!$D$3:$D$174,0),16)</f>
        <v>#N/A</v>
      </c>
      <c r="AK21" s="223" t="e">
        <f>INDEX(Problématiques_compétences!$D$3:$BC$174,MATCH(Progression_STI2D!AK$4,Problématiques_compétences!$D$3:$D$174,0),16)</f>
        <v>#N/A</v>
      </c>
      <c r="AL21" s="223" t="e">
        <f>INDEX(Problématiques_compétences!$D$3:$BC$174,MATCH(Progression_STI2D!AL$4,Problématiques_compétences!$D$3:$D$174,0),16)</f>
        <v>#N/A</v>
      </c>
      <c r="AM21" s="223" t="e">
        <f>INDEX(Problématiques_compétences!$D$3:$BC$174,MATCH(Progression_STI2D!AM$4,Problématiques_compétences!$D$3:$D$174,0),16)</f>
        <v>#N/A</v>
      </c>
    </row>
    <row r="22" spans="1:39" ht="30" x14ac:dyDescent="0.25">
      <c r="A22" s="778"/>
      <c r="B22" s="781"/>
      <c r="C22" s="130" t="s">
        <v>205</v>
      </c>
      <c r="D22" s="137" t="s">
        <v>206</v>
      </c>
      <c r="E22" s="94" t="s">
        <v>170</v>
      </c>
      <c r="F22" s="94" t="s">
        <v>286</v>
      </c>
      <c r="G22" s="94" t="s">
        <v>286</v>
      </c>
      <c r="H22" s="139" t="s">
        <v>305</v>
      </c>
      <c r="I22" s="584">
        <f t="shared" si="0"/>
        <v>2</v>
      </c>
      <c r="J22" s="579" t="str">
        <f>INDEX(Problématiques_compétences!$D$3:$BC$174,MATCH(Progression_STI2D!J$4,Problématiques_compétences!$D$3:$D$174,0),17)</f>
        <v>x</v>
      </c>
      <c r="K22" s="223">
        <f>INDEX(Problématiques_compétences!$D$3:$BC$174,MATCH(Progression_STI2D!K$4,Problématiques_compétences!$D$3:$D$174,0),17)</f>
        <v>0</v>
      </c>
      <c r="L22" s="223">
        <f>INDEX(Problématiques_compétences!$D$3:$BC$174,MATCH(Progression_STI2D!L$4,Problématiques_compétences!$D$3:$D$174,0),17)</f>
        <v>0</v>
      </c>
      <c r="M22" s="223">
        <f>INDEX(Problématiques_compétences!$D$3:$BC$174,MATCH(Progression_STI2D!M$4,Problématiques_compétences!$D$3:$D$174,0),17)</f>
        <v>0</v>
      </c>
      <c r="N22" s="223" t="str">
        <f>INDEX(Problématiques_compétences!$D$3:$BC$174,MATCH(Progression_STI2D!N$4,Problématiques_compétences!$D$3:$D$174,0),17)</f>
        <v>x</v>
      </c>
      <c r="O22" s="223">
        <f>INDEX(Problématiques_compétences!$D$3:$BC$174,MATCH(Progression_STI2D!O$4,Problématiques_compétences!$D$3:$D$174,0),17)</f>
        <v>0</v>
      </c>
      <c r="P22" s="223">
        <f>INDEX(Problématiques_compétences!$D$3:$BC$174,MATCH(Progression_STI2D!P$4,Problématiques_compétences!$D$3:$D$174,0),17)</f>
        <v>0</v>
      </c>
      <c r="Q22" s="223">
        <f>INDEX(Problématiques_compétences!$D$3:$BC$174,MATCH(Progression_STI2D!Q$4,Problématiques_compétences!$D$3:$D$174,0),17)</f>
        <v>0</v>
      </c>
      <c r="R22" s="223">
        <f>INDEX(Problématiques_compétences!$D$3:$BC$174,MATCH(Progression_STI2D!R$4,Problématiques_compétences!$D$3:$D$174,0),17)</f>
        <v>0</v>
      </c>
      <c r="S22" s="223">
        <f>INDEX(Problématiques_compétences!$D$3:$BC$174,MATCH(Progression_STI2D!S$4,Problématiques_compétences!$D$3:$D$174,0),17)</f>
        <v>0</v>
      </c>
      <c r="T22" s="223">
        <f>INDEX(Problématiques_compétences!$D$3:$BC$174,MATCH(Progression_STI2D!T$4,Problématiques_compétences!$D$3:$D$174,0),17)</f>
        <v>0</v>
      </c>
      <c r="U22" s="223">
        <f>INDEX(Problématiques_compétences!$D$3:$BC$174,MATCH(Progression_STI2D!U$4,Problématiques_compétences!$D$3:$D$174,0),17)</f>
        <v>0</v>
      </c>
      <c r="V22" s="223">
        <f>INDEX(Problématiques_compétences!$D$3:$BC$174,MATCH(Progression_STI2D!V$4,Problématiques_compétences!$D$3:$D$174,0),17)</f>
        <v>0</v>
      </c>
      <c r="W22" s="223">
        <f>INDEX(Problématiques_compétences!$D$3:$BC$174,MATCH(Progression_STI2D!W$4,Problématiques_compétences!$D$3:$D$174,0),17)</f>
        <v>0</v>
      </c>
      <c r="X22" s="223">
        <f>INDEX(Problématiques_compétences!$D$3:$BC$174,MATCH(Progression_STI2D!X$4,Problématiques_compétences!$D$3:$D$174,0),17)</f>
        <v>0</v>
      </c>
      <c r="Y22" s="223" t="e">
        <f>INDEX(Problématiques_compétences!$D$3:$BC$174,MATCH(Progression_STI2D!Y$4,Problématiques_compétences!$D$3:$D$174,0),17)</f>
        <v>#N/A</v>
      </c>
      <c r="Z22" s="223" t="e">
        <f>INDEX(Problématiques_compétences!$D$3:$BC$174,MATCH(Progression_STI2D!Z$4,Problématiques_compétences!$D$3:$D$174,0),17)</f>
        <v>#N/A</v>
      </c>
      <c r="AA22" s="223" t="e">
        <f>INDEX(Problématiques_compétences!$D$3:$BC$174,MATCH(Progression_STI2D!AA$4,Problématiques_compétences!$D$3:$D$174,0),17)</f>
        <v>#N/A</v>
      </c>
      <c r="AB22" s="223" t="e">
        <f>INDEX(Problématiques_compétences!$D$3:$BC$174,MATCH(Progression_STI2D!AB$4,Problématiques_compétences!$D$3:$D$174,0),17)</f>
        <v>#N/A</v>
      </c>
      <c r="AC22" s="223" t="e">
        <f>INDEX(Problématiques_compétences!$D$3:$BC$174,MATCH(Progression_STI2D!AC$4,Problématiques_compétences!$D$3:$D$174,0),17)</f>
        <v>#N/A</v>
      </c>
      <c r="AD22" s="223" t="e">
        <f>INDEX(Problématiques_compétences!$D$3:$BC$174,MATCH(Progression_STI2D!AD$4,Problématiques_compétences!$D$3:$D$174,0),17)</f>
        <v>#N/A</v>
      </c>
      <c r="AE22" s="223" t="e">
        <f>INDEX(Problématiques_compétences!$D$3:$BC$174,MATCH(Progression_STI2D!AE$4,Problématiques_compétences!$D$3:$D$174,0),17)</f>
        <v>#N/A</v>
      </c>
      <c r="AF22" s="223" t="e">
        <f>INDEX(Problématiques_compétences!$D$3:$BC$174,MATCH(Progression_STI2D!AF$4,Problématiques_compétences!$D$3:$D$174,0),17)</f>
        <v>#N/A</v>
      </c>
      <c r="AG22" s="223" t="e">
        <f>INDEX(Problématiques_compétences!$D$3:$BC$174,MATCH(Progression_STI2D!AG$4,Problématiques_compétences!$D$3:$D$174,0),17)</f>
        <v>#N/A</v>
      </c>
      <c r="AH22" s="223" t="e">
        <f>INDEX(Problématiques_compétences!$D$3:$BC$174,MATCH(Progression_STI2D!AH$4,Problématiques_compétences!$D$3:$D$174,0),17)</f>
        <v>#N/A</v>
      </c>
      <c r="AI22" s="223" t="e">
        <f>INDEX(Problématiques_compétences!$D$3:$BC$174,MATCH(Progression_STI2D!AI$4,Problématiques_compétences!$D$3:$D$174,0),17)</f>
        <v>#N/A</v>
      </c>
      <c r="AJ22" s="223" t="e">
        <f>INDEX(Problématiques_compétences!$D$3:$BC$174,MATCH(Progression_STI2D!AJ$4,Problématiques_compétences!$D$3:$D$174,0),17)</f>
        <v>#N/A</v>
      </c>
      <c r="AK22" s="223" t="e">
        <f>INDEX(Problématiques_compétences!$D$3:$BC$174,MATCH(Progression_STI2D!AK$4,Problématiques_compétences!$D$3:$D$174,0),17)</f>
        <v>#N/A</v>
      </c>
      <c r="AL22" s="223" t="e">
        <f>INDEX(Problématiques_compétences!$D$3:$BC$174,MATCH(Progression_STI2D!AL$4,Problématiques_compétences!$D$3:$D$174,0),17)</f>
        <v>#N/A</v>
      </c>
      <c r="AM22" s="223" t="e">
        <f>INDEX(Problématiques_compétences!$D$3:$BC$174,MATCH(Progression_STI2D!AM$4,Problématiques_compétences!$D$3:$D$174,0),17)</f>
        <v>#N/A</v>
      </c>
    </row>
    <row r="23" spans="1:39" ht="45" x14ac:dyDescent="0.25">
      <c r="A23" s="778"/>
      <c r="B23" s="781"/>
      <c r="C23" s="130" t="s">
        <v>207</v>
      </c>
      <c r="D23" s="137" t="s">
        <v>208</v>
      </c>
      <c r="E23" s="94" t="s">
        <v>286</v>
      </c>
      <c r="F23" s="94"/>
      <c r="G23" s="94" t="s">
        <v>286</v>
      </c>
      <c r="H23" s="139" t="s">
        <v>350</v>
      </c>
      <c r="I23" s="584">
        <f t="shared" si="0"/>
        <v>2</v>
      </c>
      <c r="J23" s="579">
        <f>INDEX(Problématiques_compétences!$D$3:$BC$174,MATCH(Progression_STI2D!J$4,Problématiques_compétences!$D$3:$D$174,0),18)</f>
        <v>0</v>
      </c>
      <c r="K23" s="223">
        <f>INDEX(Problématiques_compétences!$D$3:$BC$174,MATCH(Progression_STI2D!K$4,Problématiques_compétences!$D$3:$D$174,0),18)</f>
        <v>0</v>
      </c>
      <c r="L23" s="223" t="str">
        <f>INDEX(Problématiques_compétences!$D$3:$BC$174,MATCH(Progression_STI2D!L$4,Problématiques_compétences!$D$3:$D$174,0),18)</f>
        <v>x</v>
      </c>
      <c r="M23" s="223">
        <f>INDEX(Problématiques_compétences!$D$3:$BC$174,MATCH(Progression_STI2D!M$4,Problématiques_compétences!$D$3:$D$174,0),18)</f>
        <v>0</v>
      </c>
      <c r="N23" s="223">
        <f>INDEX(Problématiques_compétences!$D$3:$BC$174,MATCH(Progression_STI2D!N$4,Problématiques_compétences!$D$3:$D$174,0),18)</f>
        <v>0</v>
      </c>
      <c r="O23" s="223" t="str">
        <f>INDEX(Problématiques_compétences!$D$3:$BC$174,MATCH(Progression_STI2D!O$4,Problématiques_compétences!$D$3:$D$174,0),18)</f>
        <v>x</v>
      </c>
      <c r="P23" s="223">
        <f>INDEX(Problématiques_compétences!$D$3:$BC$174,MATCH(Progression_STI2D!P$4,Problématiques_compétences!$D$3:$D$174,0),18)</f>
        <v>0</v>
      </c>
      <c r="Q23" s="223">
        <f>INDEX(Problématiques_compétences!$D$3:$BC$174,MATCH(Progression_STI2D!Q$4,Problématiques_compétences!$D$3:$D$174,0),18)</f>
        <v>0</v>
      </c>
      <c r="R23" s="223">
        <f>INDEX(Problématiques_compétences!$D$3:$BC$174,MATCH(Progression_STI2D!R$4,Problématiques_compétences!$D$3:$D$174,0),18)</f>
        <v>0</v>
      </c>
      <c r="S23" s="223">
        <f>INDEX(Problématiques_compétences!$D$3:$BC$174,MATCH(Progression_STI2D!S$4,Problématiques_compétences!$D$3:$D$174,0),18)</f>
        <v>0</v>
      </c>
      <c r="T23" s="223">
        <f>INDEX(Problématiques_compétences!$D$3:$BC$174,MATCH(Progression_STI2D!T$4,Problématiques_compétences!$D$3:$D$174,0),18)</f>
        <v>0</v>
      </c>
      <c r="U23" s="223">
        <f>INDEX(Problématiques_compétences!$D$3:$BC$174,MATCH(Progression_STI2D!U$4,Problématiques_compétences!$D$3:$D$174,0),18)</f>
        <v>0</v>
      </c>
      <c r="V23" s="223">
        <f>INDEX(Problématiques_compétences!$D$3:$BC$174,MATCH(Progression_STI2D!V$4,Problématiques_compétences!$D$3:$D$174,0),18)</f>
        <v>0</v>
      </c>
      <c r="W23" s="223">
        <f>INDEX(Problématiques_compétences!$D$3:$BC$174,MATCH(Progression_STI2D!W$4,Problématiques_compétences!$D$3:$D$174,0),18)</f>
        <v>0</v>
      </c>
      <c r="X23" s="223">
        <f>INDEX(Problématiques_compétences!$D$3:$BC$174,MATCH(Progression_STI2D!X$4,Problématiques_compétences!$D$3:$D$174,0),18)</f>
        <v>0</v>
      </c>
      <c r="Y23" s="223" t="e">
        <f>INDEX(Problématiques_compétences!$D$3:$BC$174,MATCH(Progression_STI2D!Y$4,Problématiques_compétences!$D$3:$D$174,0),18)</f>
        <v>#N/A</v>
      </c>
      <c r="Z23" s="223" t="e">
        <f>INDEX(Problématiques_compétences!$D$3:$BC$174,MATCH(Progression_STI2D!Z$4,Problématiques_compétences!$D$3:$D$174,0),18)</f>
        <v>#N/A</v>
      </c>
      <c r="AA23" s="223" t="e">
        <f>INDEX(Problématiques_compétences!$D$3:$BC$174,MATCH(Progression_STI2D!AA$4,Problématiques_compétences!$D$3:$D$174,0),18)</f>
        <v>#N/A</v>
      </c>
      <c r="AB23" s="223" t="e">
        <f>INDEX(Problématiques_compétences!$D$3:$BC$174,MATCH(Progression_STI2D!AB$4,Problématiques_compétences!$D$3:$D$174,0),18)</f>
        <v>#N/A</v>
      </c>
      <c r="AC23" s="223" t="e">
        <f>INDEX(Problématiques_compétences!$D$3:$BC$174,MATCH(Progression_STI2D!AC$4,Problématiques_compétences!$D$3:$D$174,0),18)</f>
        <v>#N/A</v>
      </c>
      <c r="AD23" s="223" t="e">
        <f>INDEX(Problématiques_compétences!$D$3:$BC$174,MATCH(Progression_STI2D!AD$4,Problématiques_compétences!$D$3:$D$174,0),18)</f>
        <v>#N/A</v>
      </c>
      <c r="AE23" s="223" t="e">
        <f>INDEX(Problématiques_compétences!$D$3:$BC$174,MATCH(Progression_STI2D!AE$4,Problématiques_compétences!$D$3:$D$174,0),18)</f>
        <v>#N/A</v>
      </c>
      <c r="AF23" s="223" t="e">
        <f>INDEX(Problématiques_compétences!$D$3:$BC$174,MATCH(Progression_STI2D!AF$4,Problématiques_compétences!$D$3:$D$174,0),18)</f>
        <v>#N/A</v>
      </c>
      <c r="AG23" s="223" t="e">
        <f>INDEX(Problématiques_compétences!$D$3:$BC$174,MATCH(Progression_STI2D!AG$4,Problématiques_compétences!$D$3:$D$174,0),18)</f>
        <v>#N/A</v>
      </c>
      <c r="AH23" s="223" t="e">
        <f>INDEX(Problématiques_compétences!$D$3:$BC$174,MATCH(Progression_STI2D!AH$4,Problématiques_compétences!$D$3:$D$174,0),18)</f>
        <v>#N/A</v>
      </c>
      <c r="AI23" s="223" t="e">
        <f>INDEX(Problématiques_compétences!$D$3:$BC$174,MATCH(Progression_STI2D!AI$4,Problématiques_compétences!$D$3:$D$174,0),18)</f>
        <v>#N/A</v>
      </c>
      <c r="AJ23" s="223" t="e">
        <f>INDEX(Problématiques_compétences!$D$3:$BC$174,MATCH(Progression_STI2D!AJ$4,Problématiques_compétences!$D$3:$D$174,0),18)</f>
        <v>#N/A</v>
      </c>
      <c r="AK23" s="223" t="e">
        <f>INDEX(Problématiques_compétences!$D$3:$BC$174,MATCH(Progression_STI2D!AK$4,Problématiques_compétences!$D$3:$D$174,0),18)</f>
        <v>#N/A</v>
      </c>
      <c r="AL23" s="223" t="e">
        <f>INDEX(Problématiques_compétences!$D$3:$BC$174,MATCH(Progression_STI2D!AL$4,Problématiques_compétences!$D$3:$D$174,0),18)</f>
        <v>#N/A</v>
      </c>
      <c r="AM23" s="223" t="e">
        <f>INDEX(Problématiques_compétences!$D$3:$BC$174,MATCH(Progression_STI2D!AM$4,Problématiques_compétences!$D$3:$D$174,0),18)</f>
        <v>#N/A</v>
      </c>
    </row>
    <row r="24" spans="1:39" ht="30" x14ac:dyDescent="0.25">
      <c r="A24" s="778"/>
      <c r="B24" s="781"/>
      <c r="C24" s="130" t="s">
        <v>209</v>
      </c>
      <c r="D24" s="137" t="s">
        <v>210</v>
      </c>
      <c r="E24" s="94" t="s">
        <v>286</v>
      </c>
      <c r="F24" s="94" t="s">
        <v>170</v>
      </c>
      <c r="G24" s="94" t="s">
        <v>286</v>
      </c>
      <c r="H24" s="139" t="s">
        <v>306</v>
      </c>
      <c r="I24" s="584">
        <f t="shared" si="0"/>
        <v>3</v>
      </c>
      <c r="J24" s="579">
        <f>INDEX(Problématiques_compétences!$D$3:$BC$174,MATCH(Progression_STI2D!J$4,Problématiques_compétences!$D$3:$D$174,0),19)</f>
        <v>0</v>
      </c>
      <c r="K24" s="223" t="str">
        <f>INDEX(Problématiques_compétences!$D$3:$BC$174,MATCH(Progression_STI2D!K$4,Problématiques_compétences!$D$3:$D$174,0),19)</f>
        <v>x</v>
      </c>
      <c r="L24" s="223" t="str">
        <f>INDEX(Problématiques_compétences!$D$3:$BC$174,MATCH(Progression_STI2D!L$4,Problématiques_compétences!$D$3:$D$174,0),19)</f>
        <v>x</v>
      </c>
      <c r="M24" s="223">
        <f>INDEX(Problématiques_compétences!$D$3:$BC$174,MATCH(Progression_STI2D!M$4,Problématiques_compétences!$D$3:$D$174,0),19)</f>
        <v>0</v>
      </c>
      <c r="N24" s="223">
        <f>INDEX(Problématiques_compétences!$D$3:$BC$174,MATCH(Progression_STI2D!N$4,Problématiques_compétences!$D$3:$D$174,0),19)</f>
        <v>0</v>
      </c>
      <c r="O24" s="223">
        <f>INDEX(Problématiques_compétences!$D$3:$BC$174,MATCH(Progression_STI2D!O$4,Problématiques_compétences!$D$3:$D$174,0),19)</f>
        <v>0</v>
      </c>
      <c r="P24" s="223">
        <f>INDEX(Problématiques_compétences!$D$3:$BC$174,MATCH(Progression_STI2D!P$4,Problématiques_compétences!$D$3:$D$174,0),19)</f>
        <v>0</v>
      </c>
      <c r="Q24" s="223">
        <f>INDEX(Problématiques_compétences!$D$3:$BC$174,MATCH(Progression_STI2D!Q$4,Problématiques_compétences!$D$3:$D$174,0),19)</f>
        <v>0</v>
      </c>
      <c r="R24" s="223">
        <f>INDEX(Problématiques_compétences!$D$3:$BC$174,MATCH(Progression_STI2D!R$4,Problématiques_compétences!$D$3:$D$174,0),19)</f>
        <v>0</v>
      </c>
      <c r="S24" s="223">
        <f>INDEX(Problématiques_compétences!$D$3:$BC$174,MATCH(Progression_STI2D!S$4,Problématiques_compétences!$D$3:$D$174,0),19)</f>
        <v>0</v>
      </c>
      <c r="T24" s="223">
        <f>INDEX(Problématiques_compétences!$D$3:$BC$174,MATCH(Progression_STI2D!T$4,Problématiques_compétences!$D$3:$D$174,0),19)</f>
        <v>0</v>
      </c>
      <c r="U24" s="223">
        <f>INDEX(Problématiques_compétences!$D$3:$BC$174,MATCH(Progression_STI2D!U$4,Problématiques_compétences!$D$3:$D$174,0),19)</f>
        <v>0</v>
      </c>
      <c r="V24" s="223">
        <f>INDEX(Problématiques_compétences!$D$3:$BC$174,MATCH(Progression_STI2D!V$4,Problématiques_compétences!$D$3:$D$174,0),19)</f>
        <v>0</v>
      </c>
      <c r="W24" s="223">
        <f>INDEX(Problématiques_compétences!$D$3:$BC$174,MATCH(Progression_STI2D!W$4,Problématiques_compétences!$D$3:$D$174,0),19)</f>
        <v>0</v>
      </c>
      <c r="X24" s="223" t="str">
        <f>INDEX(Problématiques_compétences!$D$3:$BC$174,MATCH(Progression_STI2D!X$4,Problématiques_compétences!$D$3:$D$174,0),19)</f>
        <v>x</v>
      </c>
      <c r="Y24" s="223" t="e">
        <f>INDEX(Problématiques_compétences!$D$3:$BC$174,MATCH(Progression_STI2D!Y$4,Problématiques_compétences!$D$3:$D$174,0),19)</f>
        <v>#N/A</v>
      </c>
      <c r="Z24" s="223" t="e">
        <f>INDEX(Problématiques_compétences!$D$3:$BC$174,MATCH(Progression_STI2D!Z$4,Problématiques_compétences!$D$3:$D$174,0),19)</f>
        <v>#N/A</v>
      </c>
      <c r="AA24" s="223" t="e">
        <f>INDEX(Problématiques_compétences!$D$3:$BC$174,MATCH(Progression_STI2D!AA$4,Problématiques_compétences!$D$3:$D$174,0),19)</f>
        <v>#N/A</v>
      </c>
      <c r="AB24" s="223" t="e">
        <f>INDEX(Problématiques_compétences!$D$3:$BC$174,MATCH(Progression_STI2D!AB$4,Problématiques_compétences!$D$3:$D$174,0),19)</f>
        <v>#N/A</v>
      </c>
      <c r="AC24" s="223" t="e">
        <f>INDEX(Problématiques_compétences!$D$3:$BC$174,MATCH(Progression_STI2D!AC$4,Problématiques_compétences!$D$3:$D$174,0),19)</f>
        <v>#N/A</v>
      </c>
      <c r="AD24" s="223" t="e">
        <f>INDEX(Problématiques_compétences!$D$3:$BC$174,MATCH(Progression_STI2D!AD$4,Problématiques_compétences!$D$3:$D$174,0),19)</f>
        <v>#N/A</v>
      </c>
      <c r="AE24" s="223" t="e">
        <f>INDEX(Problématiques_compétences!$D$3:$BC$174,MATCH(Progression_STI2D!AE$4,Problématiques_compétences!$D$3:$D$174,0),19)</f>
        <v>#N/A</v>
      </c>
      <c r="AF24" s="223" t="e">
        <f>INDEX(Problématiques_compétences!$D$3:$BC$174,MATCH(Progression_STI2D!AF$4,Problématiques_compétences!$D$3:$D$174,0),19)</f>
        <v>#N/A</v>
      </c>
      <c r="AG24" s="223" t="e">
        <f>INDEX(Problématiques_compétences!$D$3:$BC$174,MATCH(Progression_STI2D!AG$4,Problématiques_compétences!$D$3:$D$174,0),19)</f>
        <v>#N/A</v>
      </c>
      <c r="AH24" s="223" t="e">
        <f>INDEX(Problématiques_compétences!$D$3:$BC$174,MATCH(Progression_STI2D!AH$4,Problématiques_compétences!$D$3:$D$174,0),19)</f>
        <v>#N/A</v>
      </c>
      <c r="AI24" s="223" t="e">
        <f>INDEX(Problématiques_compétences!$D$3:$BC$174,MATCH(Progression_STI2D!AI$4,Problématiques_compétences!$D$3:$D$174,0),19)</f>
        <v>#N/A</v>
      </c>
      <c r="AJ24" s="223" t="e">
        <f>INDEX(Problématiques_compétences!$D$3:$BC$174,MATCH(Progression_STI2D!AJ$4,Problématiques_compétences!$D$3:$D$174,0),19)</f>
        <v>#N/A</v>
      </c>
      <c r="AK24" s="223" t="e">
        <f>INDEX(Problématiques_compétences!$D$3:$BC$174,MATCH(Progression_STI2D!AK$4,Problématiques_compétences!$D$3:$D$174,0),19)</f>
        <v>#N/A</v>
      </c>
      <c r="AL24" s="223" t="e">
        <f>INDEX(Problématiques_compétences!$D$3:$BC$174,MATCH(Progression_STI2D!AL$4,Problématiques_compétences!$D$3:$D$174,0),19)</f>
        <v>#N/A</v>
      </c>
      <c r="AM24" s="223" t="e">
        <f>INDEX(Problématiques_compétences!$D$3:$BC$174,MATCH(Progression_STI2D!AM$4,Problématiques_compétences!$D$3:$D$174,0),19)</f>
        <v>#N/A</v>
      </c>
    </row>
    <row r="25" spans="1:39" ht="26.25" customHeight="1" x14ac:dyDescent="0.25">
      <c r="A25" s="778"/>
      <c r="B25" s="781"/>
      <c r="C25" s="130" t="s">
        <v>211</v>
      </c>
      <c r="D25" s="137" t="s">
        <v>212</v>
      </c>
      <c r="E25" s="94" t="s">
        <v>286</v>
      </c>
      <c r="F25" s="94" t="s">
        <v>170</v>
      </c>
      <c r="G25" s="94" t="s">
        <v>286</v>
      </c>
      <c r="H25" s="139" t="s">
        <v>307</v>
      </c>
      <c r="I25" s="584">
        <f t="shared" si="0"/>
        <v>2</v>
      </c>
      <c r="J25" s="579">
        <f>INDEX(Problématiques_compétences!$D$3:$BC$174,MATCH(Progression_STI2D!J$4,Problématiques_compétences!$D$3:$D$174,0),20)</f>
        <v>0</v>
      </c>
      <c r="K25" s="223">
        <f>INDEX(Problématiques_compétences!$D$3:$BC$174,MATCH(Progression_STI2D!K$4,Problématiques_compétences!$D$3:$D$174,0),20)</f>
        <v>0</v>
      </c>
      <c r="L25" s="223">
        <f>INDEX(Problématiques_compétences!$D$3:$BC$174,MATCH(Progression_STI2D!L$4,Problématiques_compétences!$D$3:$D$174,0),20)</f>
        <v>0</v>
      </c>
      <c r="M25" s="223">
        <f>INDEX(Problématiques_compétences!$D$3:$BC$174,MATCH(Progression_STI2D!M$4,Problématiques_compétences!$D$3:$D$174,0),20)</f>
        <v>0</v>
      </c>
      <c r="N25" s="223">
        <f>INDEX(Problématiques_compétences!$D$3:$BC$174,MATCH(Progression_STI2D!N$4,Problématiques_compétences!$D$3:$D$174,0),20)</f>
        <v>0</v>
      </c>
      <c r="O25" s="223">
        <f>INDEX(Problématiques_compétences!$D$3:$BC$174,MATCH(Progression_STI2D!O$4,Problématiques_compétences!$D$3:$D$174,0),20)</f>
        <v>0</v>
      </c>
      <c r="P25" s="223">
        <f>INDEX(Problématiques_compétences!$D$3:$BC$174,MATCH(Progression_STI2D!P$4,Problématiques_compétences!$D$3:$D$174,0),20)</f>
        <v>0</v>
      </c>
      <c r="Q25" s="223">
        <f>INDEX(Problématiques_compétences!$D$3:$BC$174,MATCH(Progression_STI2D!Q$4,Problématiques_compétences!$D$3:$D$174,0),20)</f>
        <v>0</v>
      </c>
      <c r="R25" s="223" t="str">
        <f>INDEX(Problématiques_compétences!$D$3:$BC$174,MATCH(Progression_STI2D!R$4,Problématiques_compétences!$D$3:$D$174,0),20)</f>
        <v>x</v>
      </c>
      <c r="S25" s="223">
        <f>INDEX(Problématiques_compétences!$D$3:$BC$174,MATCH(Progression_STI2D!S$4,Problématiques_compétences!$D$3:$D$174,0),20)</f>
        <v>0</v>
      </c>
      <c r="T25" s="223">
        <f>INDEX(Problématiques_compétences!$D$3:$BC$174,MATCH(Progression_STI2D!T$4,Problématiques_compétences!$D$3:$D$174,0),20)</f>
        <v>0</v>
      </c>
      <c r="U25" s="223">
        <f>INDEX(Problématiques_compétences!$D$3:$BC$174,MATCH(Progression_STI2D!U$4,Problématiques_compétences!$D$3:$D$174,0),20)</f>
        <v>0</v>
      </c>
      <c r="V25" s="223" t="str">
        <f>INDEX(Problématiques_compétences!$D$3:$BC$174,MATCH(Progression_STI2D!V$4,Problématiques_compétences!$D$3:$D$174,0),20)</f>
        <v>x</v>
      </c>
      <c r="W25" s="223">
        <f>INDEX(Problématiques_compétences!$D$3:$BC$174,MATCH(Progression_STI2D!W$4,Problématiques_compétences!$D$3:$D$174,0),20)</f>
        <v>0</v>
      </c>
      <c r="X25" s="223">
        <f>INDEX(Problématiques_compétences!$D$3:$BC$174,MATCH(Progression_STI2D!X$4,Problématiques_compétences!$D$3:$D$174,0),20)</f>
        <v>0</v>
      </c>
      <c r="Y25" s="223" t="e">
        <f>INDEX(Problématiques_compétences!$D$3:$BC$174,MATCH(Progression_STI2D!Y$4,Problématiques_compétences!$D$3:$D$174,0),20)</f>
        <v>#N/A</v>
      </c>
      <c r="Z25" s="223" t="e">
        <f>INDEX(Problématiques_compétences!$D$3:$BC$174,MATCH(Progression_STI2D!Z$4,Problématiques_compétences!$D$3:$D$174,0),20)</f>
        <v>#N/A</v>
      </c>
      <c r="AA25" s="223" t="e">
        <f>INDEX(Problématiques_compétences!$D$3:$BC$174,MATCH(Progression_STI2D!AA$4,Problématiques_compétences!$D$3:$D$174,0),20)</f>
        <v>#N/A</v>
      </c>
      <c r="AB25" s="223" t="e">
        <f>INDEX(Problématiques_compétences!$D$3:$BC$174,MATCH(Progression_STI2D!AB$4,Problématiques_compétences!$D$3:$D$174,0),20)</f>
        <v>#N/A</v>
      </c>
      <c r="AC25" s="223" t="e">
        <f>INDEX(Problématiques_compétences!$D$3:$BC$174,MATCH(Progression_STI2D!AC$4,Problématiques_compétences!$D$3:$D$174,0),20)</f>
        <v>#N/A</v>
      </c>
      <c r="AD25" s="223" t="e">
        <f>INDEX(Problématiques_compétences!$D$3:$BC$174,MATCH(Progression_STI2D!AD$4,Problématiques_compétences!$D$3:$D$174,0),20)</f>
        <v>#N/A</v>
      </c>
      <c r="AE25" s="223" t="e">
        <f>INDEX(Problématiques_compétences!$D$3:$BC$174,MATCH(Progression_STI2D!AE$4,Problématiques_compétences!$D$3:$D$174,0),20)</f>
        <v>#N/A</v>
      </c>
      <c r="AF25" s="223" t="e">
        <f>INDEX(Problématiques_compétences!$D$3:$BC$174,MATCH(Progression_STI2D!AF$4,Problématiques_compétences!$D$3:$D$174,0),20)</f>
        <v>#N/A</v>
      </c>
      <c r="AG25" s="223" t="e">
        <f>INDEX(Problématiques_compétences!$D$3:$BC$174,MATCH(Progression_STI2D!AG$4,Problématiques_compétences!$D$3:$D$174,0),20)</f>
        <v>#N/A</v>
      </c>
      <c r="AH25" s="223" t="e">
        <f>INDEX(Problématiques_compétences!$D$3:$BC$174,MATCH(Progression_STI2D!AH$4,Problématiques_compétences!$D$3:$D$174,0),20)</f>
        <v>#N/A</v>
      </c>
      <c r="AI25" s="223" t="e">
        <f>INDEX(Problématiques_compétences!$D$3:$BC$174,MATCH(Progression_STI2D!AI$4,Problématiques_compétences!$D$3:$D$174,0),20)</f>
        <v>#N/A</v>
      </c>
      <c r="AJ25" s="223" t="e">
        <f>INDEX(Problématiques_compétences!$D$3:$BC$174,MATCH(Progression_STI2D!AJ$4,Problématiques_compétences!$D$3:$D$174,0),20)</f>
        <v>#N/A</v>
      </c>
      <c r="AK25" s="223" t="e">
        <f>INDEX(Problématiques_compétences!$D$3:$BC$174,MATCH(Progression_STI2D!AK$4,Problématiques_compétences!$D$3:$D$174,0),20)</f>
        <v>#N/A</v>
      </c>
      <c r="AL25" s="223" t="e">
        <f>INDEX(Problématiques_compétences!$D$3:$BC$174,MATCH(Progression_STI2D!AL$4,Problématiques_compétences!$D$3:$D$174,0),20)</f>
        <v>#N/A</v>
      </c>
      <c r="AM25" s="223" t="e">
        <f>INDEX(Problématiques_compétences!$D$3:$BC$174,MATCH(Progression_STI2D!AM$4,Problématiques_compétences!$D$3:$D$174,0),20)</f>
        <v>#N/A</v>
      </c>
    </row>
    <row r="26" spans="1:39" ht="45.75" thickBot="1" x14ac:dyDescent="0.3">
      <c r="A26" s="778"/>
      <c r="B26" s="781"/>
      <c r="C26" s="141" t="s">
        <v>213</v>
      </c>
      <c r="D26" s="142" t="s">
        <v>214</v>
      </c>
      <c r="E26" s="143" t="s">
        <v>286</v>
      </c>
      <c r="F26" s="143" t="s">
        <v>170</v>
      </c>
      <c r="G26" s="143" t="s">
        <v>286</v>
      </c>
      <c r="H26" s="219" t="s">
        <v>308</v>
      </c>
      <c r="I26" s="584">
        <f t="shared" si="0"/>
        <v>2</v>
      </c>
      <c r="J26" s="579">
        <f>INDEX(Problématiques_compétences!$D$3:$BC$174,MATCH(Progression_STI2D!J$4,Problématiques_compétences!$D$3:$D$174,0),21)</f>
        <v>0</v>
      </c>
      <c r="K26" s="223">
        <f>INDEX(Problématiques_compétences!$D$3:$BC$174,MATCH(Progression_STI2D!K$4,Problématiques_compétences!$D$3:$D$174,0),21)</f>
        <v>0</v>
      </c>
      <c r="L26" s="223">
        <f>INDEX(Problématiques_compétences!$D$3:$BC$174,MATCH(Progression_STI2D!L$4,Problématiques_compétences!$D$3:$D$174,0),21)</f>
        <v>0</v>
      </c>
      <c r="M26" s="223">
        <f>INDEX(Problématiques_compétences!$D$3:$BC$174,MATCH(Progression_STI2D!M$4,Problématiques_compétences!$D$3:$D$174,0),21)</f>
        <v>0</v>
      </c>
      <c r="N26" s="223">
        <f>INDEX(Problématiques_compétences!$D$3:$BC$174,MATCH(Progression_STI2D!N$4,Problématiques_compétences!$D$3:$D$174,0),21)</f>
        <v>0</v>
      </c>
      <c r="O26" s="223">
        <f>INDEX(Problématiques_compétences!$D$3:$BC$174,MATCH(Progression_STI2D!O$4,Problématiques_compétences!$D$3:$D$174,0),21)</f>
        <v>0</v>
      </c>
      <c r="P26" s="223">
        <f>INDEX(Problématiques_compétences!$D$3:$BC$174,MATCH(Progression_STI2D!P$4,Problématiques_compétences!$D$3:$D$174,0),21)</f>
        <v>0</v>
      </c>
      <c r="Q26" s="223">
        <f>INDEX(Problématiques_compétences!$D$3:$BC$174,MATCH(Progression_STI2D!Q$4,Problématiques_compétences!$D$3:$D$174,0),21)</f>
        <v>0</v>
      </c>
      <c r="R26" s="223" t="str">
        <f>INDEX(Problématiques_compétences!$D$3:$BC$174,MATCH(Progression_STI2D!R$4,Problématiques_compétences!$D$3:$D$174,0),21)</f>
        <v>x</v>
      </c>
      <c r="S26" s="223">
        <f>INDEX(Problématiques_compétences!$D$3:$BC$174,MATCH(Progression_STI2D!S$4,Problématiques_compétences!$D$3:$D$174,0),21)</f>
        <v>0</v>
      </c>
      <c r="T26" s="223">
        <f>INDEX(Problématiques_compétences!$D$3:$BC$174,MATCH(Progression_STI2D!T$4,Problématiques_compétences!$D$3:$D$174,0),21)</f>
        <v>0</v>
      </c>
      <c r="U26" s="223">
        <f>INDEX(Problématiques_compétences!$D$3:$BC$174,MATCH(Progression_STI2D!U$4,Problématiques_compétences!$D$3:$D$174,0),21)</f>
        <v>0</v>
      </c>
      <c r="V26" s="223" t="str">
        <f>INDEX(Problématiques_compétences!$D$3:$BC$174,MATCH(Progression_STI2D!V$4,Problématiques_compétences!$D$3:$D$174,0),21)</f>
        <v>x</v>
      </c>
      <c r="W26" s="223">
        <f>INDEX(Problématiques_compétences!$D$3:$BC$174,MATCH(Progression_STI2D!W$4,Problématiques_compétences!$D$3:$D$174,0),21)</f>
        <v>0</v>
      </c>
      <c r="X26" s="223">
        <f>INDEX(Problématiques_compétences!$D$3:$BC$174,MATCH(Progression_STI2D!X$4,Problématiques_compétences!$D$3:$D$174,0),21)</f>
        <v>0</v>
      </c>
      <c r="Y26" s="223" t="e">
        <f>INDEX(Problématiques_compétences!$D$3:$BC$174,MATCH(Progression_STI2D!Y$4,Problématiques_compétences!$D$3:$D$174,0),21)</f>
        <v>#N/A</v>
      </c>
      <c r="Z26" s="223" t="e">
        <f>INDEX(Problématiques_compétences!$D$3:$BC$174,MATCH(Progression_STI2D!Z$4,Problématiques_compétences!$D$3:$D$174,0),21)</f>
        <v>#N/A</v>
      </c>
      <c r="AA26" s="223" t="e">
        <f>INDEX(Problématiques_compétences!$D$3:$BC$174,MATCH(Progression_STI2D!AA$4,Problématiques_compétences!$D$3:$D$174,0),21)</f>
        <v>#N/A</v>
      </c>
      <c r="AB26" s="223" t="e">
        <f>INDEX(Problématiques_compétences!$D$3:$BC$174,MATCH(Progression_STI2D!AB$4,Problématiques_compétences!$D$3:$D$174,0),21)</f>
        <v>#N/A</v>
      </c>
      <c r="AC26" s="223" t="e">
        <f>INDEX(Problématiques_compétences!$D$3:$BC$174,MATCH(Progression_STI2D!AC$4,Problématiques_compétences!$D$3:$D$174,0),21)</f>
        <v>#N/A</v>
      </c>
      <c r="AD26" s="223" t="e">
        <f>INDEX(Problématiques_compétences!$D$3:$BC$174,MATCH(Progression_STI2D!AD$4,Problématiques_compétences!$D$3:$D$174,0),21)</f>
        <v>#N/A</v>
      </c>
      <c r="AE26" s="223" t="e">
        <f>INDEX(Problématiques_compétences!$D$3:$BC$174,MATCH(Progression_STI2D!AE$4,Problématiques_compétences!$D$3:$D$174,0),21)</f>
        <v>#N/A</v>
      </c>
      <c r="AF26" s="223" t="e">
        <f>INDEX(Problématiques_compétences!$D$3:$BC$174,MATCH(Progression_STI2D!AF$4,Problématiques_compétences!$D$3:$D$174,0),21)</f>
        <v>#N/A</v>
      </c>
      <c r="AG26" s="223" t="e">
        <f>INDEX(Problématiques_compétences!$D$3:$BC$174,MATCH(Progression_STI2D!AG$4,Problématiques_compétences!$D$3:$D$174,0),21)</f>
        <v>#N/A</v>
      </c>
      <c r="AH26" s="223" t="e">
        <f>INDEX(Problématiques_compétences!$D$3:$BC$174,MATCH(Progression_STI2D!AH$4,Problématiques_compétences!$D$3:$D$174,0),21)</f>
        <v>#N/A</v>
      </c>
      <c r="AI26" s="223" t="e">
        <f>INDEX(Problématiques_compétences!$D$3:$BC$174,MATCH(Progression_STI2D!AI$4,Problématiques_compétences!$D$3:$D$174,0),21)</f>
        <v>#N/A</v>
      </c>
      <c r="AJ26" s="223" t="e">
        <f>INDEX(Problématiques_compétences!$D$3:$BC$174,MATCH(Progression_STI2D!AJ$4,Problématiques_compétences!$D$3:$D$174,0),21)</f>
        <v>#N/A</v>
      </c>
      <c r="AK26" s="223" t="e">
        <f>INDEX(Problématiques_compétences!$D$3:$BC$174,MATCH(Progression_STI2D!AK$4,Problématiques_compétences!$D$3:$D$174,0),21)</f>
        <v>#N/A</v>
      </c>
      <c r="AL26" s="223" t="e">
        <f>INDEX(Problématiques_compétences!$D$3:$BC$174,MATCH(Progression_STI2D!AL$4,Problématiques_compétences!$D$3:$D$174,0),21)</f>
        <v>#N/A</v>
      </c>
      <c r="AM26" s="223" t="e">
        <f>INDEX(Problématiques_compétences!$D$3:$BC$174,MATCH(Progression_STI2D!AM$4,Problématiques_compétences!$D$3:$D$174,0),21)</f>
        <v>#N/A</v>
      </c>
    </row>
    <row r="27" spans="1:39" x14ac:dyDescent="0.25">
      <c r="A27" s="778"/>
      <c r="B27" s="785"/>
      <c r="C27" s="151" t="s">
        <v>215</v>
      </c>
      <c r="D27" s="766" t="s">
        <v>216</v>
      </c>
      <c r="E27" s="767"/>
      <c r="F27" s="768"/>
      <c r="G27" s="152" t="s">
        <v>286</v>
      </c>
      <c r="H27" s="577"/>
      <c r="I27" s="585"/>
      <c r="J27" s="579">
        <f>INDEX(Problématiques_compétences!$D$3:$BC$174,MATCH(Progression_STI2D!J$4,Problématiques_compétences!$D$3:$D$174,0),22)</f>
        <v>0</v>
      </c>
      <c r="K27" s="223">
        <f>INDEX(Problématiques_compétences!$D$3:$BC$174,MATCH(Progression_STI2D!K$4,Problématiques_compétences!$D$3:$D$174,0),22)</f>
        <v>0</v>
      </c>
      <c r="L27" s="223">
        <f>INDEX(Problématiques_compétences!$D$3:$BC$174,MATCH(Progression_STI2D!L$4,Problématiques_compétences!$D$3:$D$174,0),22)</f>
        <v>0</v>
      </c>
      <c r="M27" s="223">
        <f>INDEX(Problématiques_compétences!$D$3:$BC$174,MATCH(Progression_STI2D!M$4,Problématiques_compétences!$D$3:$D$174,0),22)</f>
        <v>0</v>
      </c>
      <c r="N27" s="223">
        <f>INDEX(Problématiques_compétences!$D$3:$BC$174,MATCH(Progression_STI2D!N$4,Problématiques_compétences!$D$3:$D$174,0),22)</f>
        <v>0</v>
      </c>
      <c r="O27" s="223">
        <f>INDEX(Problématiques_compétences!$D$3:$BC$174,MATCH(Progression_STI2D!O$4,Problématiques_compétences!$D$3:$D$174,0),22)</f>
        <v>0</v>
      </c>
      <c r="P27" s="223">
        <f>INDEX(Problématiques_compétences!$D$3:$BC$174,MATCH(Progression_STI2D!P$4,Problématiques_compétences!$D$3:$D$174,0),22)</f>
        <v>0</v>
      </c>
      <c r="Q27" s="223">
        <f>INDEX(Problématiques_compétences!$D$3:$BC$174,MATCH(Progression_STI2D!Q$4,Problématiques_compétences!$D$3:$D$174,0),22)</f>
        <v>0</v>
      </c>
      <c r="R27" s="223">
        <f>INDEX(Problématiques_compétences!$D$3:$BC$174,MATCH(Progression_STI2D!R$4,Problématiques_compétences!$D$3:$D$174,0),22)</f>
        <v>0</v>
      </c>
      <c r="S27" s="223">
        <f>INDEX(Problématiques_compétences!$D$3:$BC$174,MATCH(Progression_STI2D!S$4,Problématiques_compétences!$D$3:$D$174,0),22)</f>
        <v>0</v>
      </c>
      <c r="T27" s="223">
        <f>INDEX(Problématiques_compétences!$D$3:$BC$174,MATCH(Progression_STI2D!T$4,Problématiques_compétences!$D$3:$D$174,0),22)</f>
        <v>0</v>
      </c>
      <c r="U27" s="223">
        <f>INDEX(Problématiques_compétences!$D$3:$BC$174,MATCH(Progression_STI2D!U$4,Problématiques_compétences!$D$3:$D$174,0),22)</f>
        <v>0</v>
      </c>
      <c r="V27" s="223">
        <f>INDEX(Problématiques_compétences!$D$3:$BC$174,MATCH(Progression_STI2D!V$4,Problématiques_compétences!$D$3:$D$174,0),22)</f>
        <v>0</v>
      </c>
      <c r="W27" s="223">
        <f>INDEX(Problématiques_compétences!$D$3:$BC$174,MATCH(Progression_STI2D!W$4,Problématiques_compétences!$D$3:$D$174,0),22)</f>
        <v>0</v>
      </c>
      <c r="X27" s="223">
        <f>INDEX(Problématiques_compétences!$D$3:$BC$174,MATCH(Progression_STI2D!X$4,Problématiques_compétences!$D$3:$D$174,0),22)</f>
        <v>0</v>
      </c>
      <c r="Y27" s="223" t="e">
        <f>INDEX(Problématiques_compétences!$D$3:$BC$174,MATCH(Progression_STI2D!Y$4,Problématiques_compétences!$D$3:$D$174,0),22)</f>
        <v>#N/A</v>
      </c>
      <c r="Z27" s="223" t="e">
        <f>INDEX(Problématiques_compétences!$D$3:$BC$174,MATCH(Progression_STI2D!Z$4,Problématiques_compétences!$D$3:$D$174,0),22)</f>
        <v>#N/A</v>
      </c>
      <c r="AA27" s="223" t="e">
        <f>INDEX(Problématiques_compétences!$D$3:$BC$174,MATCH(Progression_STI2D!AA$4,Problématiques_compétences!$D$3:$D$174,0),22)</f>
        <v>#N/A</v>
      </c>
      <c r="AB27" s="223" t="e">
        <f>INDEX(Problématiques_compétences!$D$3:$BC$174,MATCH(Progression_STI2D!AB$4,Problématiques_compétences!$D$3:$D$174,0),22)</f>
        <v>#N/A</v>
      </c>
      <c r="AC27" s="223" t="e">
        <f>INDEX(Problématiques_compétences!$D$3:$BC$174,MATCH(Progression_STI2D!AC$4,Problématiques_compétences!$D$3:$D$174,0),22)</f>
        <v>#N/A</v>
      </c>
      <c r="AD27" s="223" t="e">
        <f>INDEX(Problématiques_compétences!$D$3:$BC$174,MATCH(Progression_STI2D!AD$4,Problématiques_compétences!$D$3:$D$174,0),22)</f>
        <v>#N/A</v>
      </c>
      <c r="AE27" s="223" t="e">
        <f>INDEX(Problématiques_compétences!$D$3:$BC$174,MATCH(Progression_STI2D!AE$4,Problématiques_compétences!$D$3:$D$174,0),22)</f>
        <v>#N/A</v>
      </c>
      <c r="AF27" s="223" t="e">
        <f>INDEX(Problématiques_compétences!$D$3:$BC$174,MATCH(Progression_STI2D!AF$4,Problématiques_compétences!$D$3:$D$174,0),22)</f>
        <v>#N/A</v>
      </c>
      <c r="AG27" s="223" t="e">
        <f>INDEX(Problématiques_compétences!$D$3:$BC$174,MATCH(Progression_STI2D!AG$4,Problématiques_compétences!$D$3:$D$174,0),22)</f>
        <v>#N/A</v>
      </c>
      <c r="AH27" s="223" t="e">
        <f>INDEX(Problématiques_compétences!$D$3:$BC$174,MATCH(Progression_STI2D!AH$4,Problématiques_compétences!$D$3:$D$174,0),22)</f>
        <v>#N/A</v>
      </c>
      <c r="AI27" s="223" t="e">
        <f>INDEX(Problématiques_compétences!$D$3:$BC$174,MATCH(Progression_STI2D!AI$4,Problématiques_compétences!$D$3:$D$174,0),22)</f>
        <v>#N/A</v>
      </c>
      <c r="AJ27" s="223" t="e">
        <f>INDEX(Problématiques_compétences!$D$3:$BC$174,MATCH(Progression_STI2D!AJ$4,Problématiques_compétences!$D$3:$D$174,0),22)</f>
        <v>#N/A</v>
      </c>
      <c r="AK27" s="223" t="e">
        <f>INDEX(Problématiques_compétences!$D$3:$BC$174,MATCH(Progression_STI2D!AK$4,Problématiques_compétences!$D$3:$D$174,0),22)</f>
        <v>#N/A</v>
      </c>
      <c r="AL27" s="223" t="e">
        <f>INDEX(Problématiques_compétences!$D$3:$BC$174,MATCH(Progression_STI2D!AL$4,Problématiques_compétences!$D$3:$D$174,0),22)</f>
        <v>#N/A</v>
      </c>
      <c r="AM27" s="223" t="e">
        <f>INDEX(Problématiques_compétences!$D$3:$BC$174,MATCH(Progression_STI2D!AM$4,Problématiques_compétences!$D$3:$D$174,0),22)</f>
        <v>#N/A</v>
      </c>
    </row>
    <row r="28" spans="1:39" ht="15" customHeight="1" x14ac:dyDescent="0.25">
      <c r="A28" s="778"/>
      <c r="B28" s="785"/>
      <c r="C28" s="147" t="s">
        <v>351</v>
      </c>
      <c r="D28" s="787" t="s">
        <v>218</v>
      </c>
      <c r="E28" s="788"/>
      <c r="F28" s="789"/>
      <c r="G28" s="148" t="s">
        <v>309</v>
      </c>
      <c r="H28" s="140" t="s">
        <v>310</v>
      </c>
      <c r="I28" s="584">
        <f t="shared" si="0"/>
        <v>3</v>
      </c>
      <c r="J28" s="579">
        <f>INDEX(Problématiques_compétences!$D$3:$BC$174,MATCH(Progression_STI2D!J$4,Problématiques_compétences!$D$3:$D$174,0),23)</f>
        <v>0</v>
      </c>
      <c r="K28" s="223">
        <f>INDEX(Problématiques_compétences!$D$3:$BC$174,MATCH(Progression_STI2D!K$4,Problématiques_compétences!$D$3:$D$174,0),23)</f>
        <v>0</v>
      </c>
      <c r="L28" s="223">
        <f>INDEX(Problématiques_compétences!$D$3:$BC$174,MATCH(Progression_STI2D!L$4,Problématiques_compétences!$D$3:$D$174,0),23)</f>
        <v>0</v>
      </c>
      <c r="M28" s="223">
        <f>INDEX(Problématiques_compétences!$D$3:$BC$174,MATCH(Progression_STI2D!M$4,Problématiques_compétences!$D$3:$D$174,0),23)</f>
        <v>0</v>
      </c>
      <c r="N28" s="223">
        <f>INDEX(Problématiques_compétences!$D$3:$BC$174,MATCH(Progression_STI2D!N$4,Problématiques_compétences!$D$3:$D$174,0),23)</f>
        <v>0</v>
      </c>
      <c r="O28" s="223">
        <f>INDEX(Problématiques_compétences!$D$3:$BC$174,MATCH(Progression_STI2D!O$4,Problématiques_compétences!$D$3:$D$174,0),23)</f>
        <v>0</v>
      </c>
      <c r="P28" s="223">
        <f>INDEX(Problématiques_compétences!$D$3:$BC$174,MATCH(Progression_STI2D!P$4,Problématiques_compétences!$D$3:$D$174,0),23)</f>
        <v>0</v>
      </c>
      <c r="Q28" s="223">
        <f>INDEX(Problématiques_compétences!$D$3:$BC$174,MATCH(Progression_STI2D!Q$4,Problématiques_compétences!$D$3:$D$174,0),23)</f>
        <v>0</v>
      </c>
      <c r="R28" s="223">
        <f>INDEX(Problématiques_compétences!$D$3:$BC$174,MATCH(Progression_STI2D!R$4,Problématiques_compétences!$D$3:$D$174,0),23)</f>
        <v>0</v>
      </c>
      <c r="S28" s="223" t="str">
        <f>INDEX(Problématiques_compétences!$D$3:$BC$174,MATCH(Progression_STI2D!S$4,Problématiques_compétences!$D$3:$D$174,0),23)</f>
        <v>x</v>
      </c>
      <c r="T28" s="223">
        <f>INDEX(Problématiques_compétences!$D$3:$BC$174,MATCH(Progression_STI2D!T$4,Problématiques_compétences!$D$3:$D$174,0),23)</f>
        <v>0</v>
      </c>
      <c r="U28" s="223">
        <f>INDEX(Problématiques_compétences!$D$3:$BC$174,MATCH(Progression_STI2D!U$4,Problématiques_compétences!$D$3:$D$174,0),23)</f>
        <v>0</v>
      </c>
      <c r="V28" s="223" t="str">
        <f>INDEX(Problématiques_compétences!$D$3:$BC$174,MATCH(Progression_STI2D!V$4,Problématiques_compétences!$D$3:$D$174,0),23)</f>
        <v>x</v>
      </c>
      <c r="W28" s="223">
        <f>INDEX(Problématiques_compétences!$D$3:$BC$174,MATCH(Progression_STI2D!W$4,Problématiques_compétences!$D$3:$D$174,0),23)</f>
        <v>0</v>
      </c>
      <c r="X28" s="223" t="str">
        <f>INDEX(Problématiques_compétences!$D$3:$BC$174,MATCH(Progression_STI2D!X$4,Problématiques_compétences!$D$3:$D$174,0),23)</f>
        <v>x</v>
      </c>
      <c r="Y28" s="223" t="e">
        <f>INDEX(Problématiques_compétences!$D$3:$BC$174,MATCH(Progression_STI2D!Y$4,Problématiques_compétences!$D$3:$D$174,0),23)</f>
        <v>#N/A</v>
      </c>
      <c r="Z28" s="223" t="e">
        <f>INDEX(Problématiques_compétences!$D$3:$BC$174,MATCH(Progression_STI2D!Z$4,Problématiques_compétences!$D$3:$D$174,0),23)</f>
        <v>#N/A</v>
      </c>
      <c r="AA28" s="223" t="e">
        <f>INDEX(Problématiques_compétences!$D$3:$BC$174,MATCH(Progression_STI2D!AA$4,Problématiques_compétences!$D$3:$D$174,0),23)</f>
        <v>#N/A</v>
      </c>
      <c r="AB28" s="223" t="e">
        <f>INDEX(Problématiques_compétences!$D$3:$BC$174,MATCH(Progression_STI2D!AB$4,Problématiques_compétences!$D$3:$D$174,0),23)</f>
        <v>#N/A</v>
      </c>
      <c r="AC28" s="223" t="e">
        <f>INDEX(Problématiques_compétences!$D$3:$BC$174,MATCH(Progression_STI2D!AC$4,Problématiques_compétences!$D$3:$D$174,0),23)</f>
        <v>#N/A</v>
      </c>
      <c r="AD28" s="223" t="e">
        <f>INDEX(Problématiques_compétences!$D$3:$BC$174,MATCH(Progression_STI2D!AD$4,Problématiques_compétences!$D$3:$D$174,0),23)</f>
        <v>#N/A</v>
      </c>
      <c r="AE28" s="223" t="e">
        <f>INDEX(Problématiques_compétences!$D$3:$BC$174,MATCH(Progression_STI2D!AE$4,Problématiques_compétences!$D$3:$D$174,0),23)</f>
        <v>#N/A</v>
      </c>
      <c r="AF28" s="223" t="e">
        <f>INDEX(Problématiques_compétences!$D$3:$BC$174,MATCH(Progression_STI2D!AF$4,Problématiques_compétences!$D$3:$D$174,0),23)</f>
        <v>#N/A</v>
      </c>
      <c r="AG28" s="223" t="e">
        <f>INDEX(Problématiques_compétences!$D$3:$BC$174,MATCH(Progression_STI2D!AG$4,Problématiques_compétences!$D$3:$D$174,0),23)</f>
        <v>#N/A</v>
      </c>
      <c r="AH28" s="223" t="e">
        <f>INDEX(Problématiques_compétences!$D$3:$BC$174,MATCH(Progression_STI2D!AH$4,Problématiques_compétences!$D$3:$D$174,0),23)</f>
        <v>#N/A</v>
      </c>
      <c r="AI28" s="223" t="e">
        <f>INDEX(Problématiques_compétences!$D$3:$BC$174,MATCH(Progression_STI2D!AI$4,Problématiques_compétences!$D$3:$D$174,0),23)</f>
        <v>#N/A</v>
      </c>
      <c r="AJ28" s="223" t="e">
        <f>INDEX(Problématiques_compétences!$D$3:$BC$174,MATCH(Progression_STI2D!AJ$4,Problématiques_compétences!$D$3:$D$174,0),23)</f>
        <v>#N/A</v>
      </c>
      <c r="AK28" s="223" t="e">
        <f>INDEX(Problématiques_compétences!$D$3:$BC$174,MATCH(Progression_STI2D!AK$4,Problématiques_compétences!$D$3:$D$174,0),23)</f>
        <v>#N/A</v>
      </c>
      <c r="AL28" s="223" t="e">
        <f>INDEX(Problématiques_compétences!$D$3:$BC$174,MATCH(Progression_STI2D!AL$4,Problématiques_compétences!$D$3:$D$174,0),23)</f>
        <v>#N/A</v>
      </c>
      <c r="AM28" s="223" t="e">
        <f>INDEX(Problématiques_compétences!$D$3:$BC$174,MATCH(Progression_STI2D!AM$4,Problématiques_compétences!$D$3:$D$174,0),23)</f>
        <v>#N/A</v>
      </c>
    </row>
    <row r="29" spans="1:39" ht="15" customHeight="1" x14ac:dyDescent="0.25">
      <c r="A29" s="778"/>
      <c r="B29" s="785"/>
      <c r="C29" s="147" t="s">
        <v>352</v>
      </c>
      <c r="D29" s="787" t="s">
        <v>221</v>
      </c>
      <c r="E29" s="788"/>
      <c r="F29" s="789"/>
      <c r="G29" s="148" t="s">
        <v>311</v>
      </c>
      <c r="H29" s="140" t="s">
        <v>312</v>
      </c>
      <c r="I29" s="584">
        <f t="shared" si="0"/>
        <v>1</v>
      </c>
      <c r="J29" s="579">
        <f>INDEX(Problématiques_compétences!$D$3:$BC$174,MATCH(Progression_STI2D!J$4,Problématiques_compétences!$D$3:$D$174,0),24)</f>
        <v>0</v>
      </c>
      <c r="K29" s="223">
        <f>INDEX(Problématiques_compétences!$D$3:$BC$174,MATCH(Progression_STI2D!K$4,Problématiques_compétences!$D$3:$D$174,0),24)</f>
        <v>0</v>
      </c>
      <c r="L29" s="223">
        <f>INDEX(Problématiques_compétences!$D$3:$BC$174,MATCH(Progression_STI2D!L$4,Problématiques_compétences!$D$3:$D$174,0),24)</f>
        <v>0</v>
      </c>
      <c r="M29" s="223">
        <f>INDEX(Problématiques_compétences!$D$3:$BC$174,MATCH(Progression_STI2D!M$4,Problématiques_compétences!$D$3:$D$174,0),24)</f>
        <v>0</v>
      </c>
      <c r="N29" s="223">
        <f>INDEX(Problématiques_compétences!$D$3:$BC$174,MATCH(Progression_STI2D!N$4,Problématiques_compétences!$D$3:$D$174,0),24)</f>
        <v>0</v>
      </c>
      <c r="O29" s="223">
        <f>INDEX(Problématiques_compétences!$D$3:$BC$174,MATCH(Progression_STI2D!O$4,Problématiques_compétences!$D$3:$D$174,0),24)</f>
        <v>0</v>
      </c>
      <c r="P29" s="223">
        <f>INDEX(Problématiques_compétences!$D$3:$BC$174,MATCH(Progression_STI2D!P$4,Problématiques_compétences!$D$3:$D$174,0),24)</f>
        <v>0</v>
      </c>
      <c r="Q29" s="223">
        <f>INDEX(Problématiques_compétences!$D$3:$BC$174,MATCH(Progression_STI2D!Q$4,Problématiques_compétences!$D$3:$D$174,0),24)</f>
        <v>0</v>
      </c>
      <c r="R29" s="223">
        <f>INDEX(Problématiques_compétences!$D$3:$BC$174,MATCH(Progression_STI2D!R$4,Problématiques_compétences!$D$3:$D$174,0),24)</f>
        <v>0</v>
      </c>
      <c r="S29" s="223">
        <f>INDEX(Problématiques_compétences!$D$3:$BC$174,MATCH(Progression_STI2D!S$4,Problématiques_compétences!$D$3:$D$174,0),24)</f>
        <v>0</v>
      </c>
      <c r="T29" s="223">
        <f>INDEX(Problématiques_compétences!$D$3:$BC$174,MATCH(Progression_STI2D!T$4,Problématiques_compétences!$D$3:$D$174,0),24)</f>
        <v>0</v>
      </c>
      <c r="U29" s="223" t="str">
        <f>INDEX(Problématiques_compétences!$D$3:$BC$174,MATCH(Progression_STI2D!U$4,Problématiques_compétences!$D$3:$D$174,0),24)</f>
        <v>x</v>
      </c>
      <c r="V29" s="223">
        <f>INDEX(Problématiques_compétences!$D$3:$BC$174,MATCH(Progression_STI2D!V$4,Problématiques_compétences!$D$3:$D$174,0),24)</f>
        <v>0</v>
      </c>
      <c r="W29" s="223">
        <f>INDEX(Problématiques_compétences!$D$3:$BC$174,MATCH(Progression_STI2D!W$4,Problématiques_compétences!$D$3:$D$174,0),24)</f>
        <v>0</v>
      </c>
      <c r="X29" s="223">
        <f>INDEX(Problématiques_compétences!$D$3:$BC$174,MATCH(Progression_STI2D!X$4,Problématiques_compétences!$D$3:$D$174,0),24)</f>
        <v>0</v>
      </c>
      <c r="Y29" s="223" t="e">
        <f>INDEX(Problématiques_compétences!$D$3:$BC$174,MATCH(Progression_STI2D!Y$4,Problématiques_compétences!$D$3:$D$174,0),24)</f>
        <v>#N/A</v>
      </c>
      <c r="Z29" s="223" t="e">
        <f>INDEX(Problématiques_compétences!$D$3:$BC$174,MATCH(Progression_STI2D!Z$4,Problématiques_compétences!$D$3:$D$174,0),24)</f>
        <v>#N/A</v>
      </c>
      <c r="AA29" s="223" t="e">
        <f>INDEX(Problématiques_compétences!$D$3:$BC$174,MATCH(Progression_STI2D!AA$4,Problématiques_compétences!$D$3:$D$174,0),24)</f>
        <v>#N/A</v>
      </c>
      <c r="AB29" s="223" t="e">
        <f>INDEX(Problématiques_compétences!$D$3:$BC$174,MATCH(Progression_STI2D!AB$4,Problématiques_compétences!$D$3:$D$174,0),24)</f>
        <v>#N/A</v>
      </c>
      <c r="AC29" s="223" t="e">
        <f>INDEX(Problématiques_compétences!$D$3:$BC$174,MATCH(Progression_STI2D!AC$4,Problématiques_compétences!$D$3:$D$174,0),24)</f>
        <v>#N/A</v>
      </c>
      <c r="AD29" s="223" t="e">
        <f>INDEX(Problématiques_compétences!$D$3:$BC$174,MATCH(Progression_STI2D!AD$4,Problématiques_compétences!$D$3:$D$174,0),24)</f>
        <v>#N/A</v>
      </c>
      <c r="AE29" s="223" t="e">
        <f>INDEX(Problématiques_compétences!$D$3:$BC$174,MATCH(Progression_STI2D!AE$4,Problématiques_compétences!$D$3:$D$174,0),24)</f>
        <v>#N/A</v>
      </c>
      <c r="AF29" s="223" t="e">
        <f>INDEX(Problématiques_compétences!$D$3:$BC$174,MATCH(Progression_STI2D!AF$4,Problématiques_compétences!$D$3:$D$174,0),24)</f>
        <v>#N/A</v>
      </c>
      <c r="AG29" s="223" t="e">
        <f>INDEX(Problématiques_compétences!$D$3:$BC$174,MATCH(Progression_STI2D!AG$4,Problématiques_compétences!$D$3:$D$174,0),24)</f>
        <v>#N/A</v>
      </c>
      <c r="AH29" s="223" t="e">
        <f>INDEX(Problématiques_compétences!$D$3:$BC$174,MATCH(Progression_STI2D!AH$4,Problématiques_compétences!$D$3:$D$174,0),24)</f>
        <v>#N/A</v>
      </c>
      <c r="AI29" s="223" t="e">
        <f>INDEX(Problématiques_compétences!$D$3:$BC$174,MATCH(Progression_STI2D!AI$4,Problématiques_compétences!$D$3:$D$174,0),24)</f>
        <v>#N/A</v>
      </c>
      <c r="AJ29" s="223" t="e">
        <f>INDEX(Problématiques_compétences!$D$3:$BC$174,MATCH(Progression_STI2D!AJ$4,Problématiques_compétences!$D$3:$D$174,0),24)</f>
        <v>#N/A</v>
      </c>
      <c r="AK29" s="223" t="e">
        <f>INDEX(Problématiques_compétences!$D$3:$BC$174,MATCH(Progression_STI2D!AK$4,Problématiques_compétences!$D$3:$D$174,0),24)</f>
        <v>#N/A</v>
      </c>
      <c r="AL29" s="223" t="e">
        <f>INDEX(Problématiques_compétences!$D$3:$BC$174,MATCH(Progression_STI2D!AL$4,Problématiques_compétences!$D$3:$D$174,0),24)</f>
        <v>#N/A</v>
      </c>
      <c r="AM29" s="223" t="e">
        <f>INDEX(Problématiques_compétences!$D$3:$BC$174,MATCH(Progression_STI2D!AM$4,Problématiques_compétences!$D$3:$D$174,0),24)</f>
        <v>#N/A</v>
      </c>
    </row>
    <row r="30" spans="1:39" ht="15" customHeight="1" x14ac:dyDescent="0.25">
      <c r="A30" s="778"/>
      <c r="B30" s="785"/>
      <c r="C30" s="147" t="s">
        <v>353</v>
      </c>
      <c r="D30" s="787" t="s">
        <v>313</v>
      </c>
      <c r="E30" s="788"/>
      <c r="F30" s="789"/>
      <c r="G30" s="148" t="s">
        <v>314</v>
      </c>
      <c r="H30" s="140" t="s">
        <v>315</v>
      </c>
      <c r="I30" s="584">
        <f t="shared" si="0"/>
        <v>2</v>
      </c>
      <c r="J30" s="579">
        <f>INDEX(Problématiques_compétences!$D$3:$BC$174,MATCH(Progression_STI2D!J$4,Problématiques_compétences!$D$3:$D$174,0),25)</f>
        <v>0</v>
      </c>
      <c r="K30" s="223">
        <f>INDEX(Problématiques_compétences!$D$3:$BC$174,MATCH(Progression_STI2D!K$4,Problématiques_compétences!$D$3:$D$174,0),25)</f>
        <v>0</v>
      </c>
      <c r="L30" s="223">
        <f>INDEX(Problématiques_compétences!$D$3:$BC$174,MATCH(Progression_STI2D!L$4,Problématiques_compétences!$D$3:$D$174,0),25)</f>
        <v>0</v>
      </c>
      <c r="M30" s="223">
        <f>INDEX(Problématiques_compétences!$D$3:$BC$174,MATCH(Progression_STI2D!M$4,Problématiques_compétences!$D$3:$D$174,0),25)</f>
        <v>0</v>
      </c>
      <c r="N30" s="223">
        <f>INDEX(Problématiques_compétences!$D$3:$BC$174,MATCH(Progression_STI2D!N$4,Problématiques_compétences!$D$3:$D$174,0),25)</f>
        <v>0</v>
      </c>
      <c r="O30" s="223">
        <f>INDEX(Problématiques_compétences!$D$3:$BC$174,MATCH(Progression_STI2D!O$4,Problématiques_compétences!$D$3:$D$174,0),25)</f>
        <v>0</v>
      </c>
      <c r="P30" s="223">
        <f>INDEX(Problématiques_compétences!$D$3:$BC$174,MATCH(Progression_STI2D!P$4,Problématiques_compétences!$D$3:$D$174,0),25)</f>
        <v>0</v>
      </c>
      <c r="Q30" s="223">
        <f>INDEX(Problématiques_compétences!$D$3:$BC$174,MATCH(Progression_STI2D!Q$4,Problématiques_compétences!$D$3:$D$174,0),25)</f>
        <v>0</v>
      </c>
      <c r="R30" s="223">
        <f>INDEX(Problématiques_compétences!$D$3:$BC$174,MATCH(Progression_STI2D!R$4,Problématiques_compétences!$D$3:$D$174,0),25)</f>
        <v>0</v>
      </c>
      <c r="S30" s="223" t="str">
        <f>INDEX(Problématiques_compétences!$D$3:$BC$174,MATCH(Progression_STI2D!S$4,Problématiques_compétences!$D$3:$D$174,0),25)</f>
        <v>x</v>
      </c>
      <c r="T30" s="223">
        <f>INDEX(Problématiques_compétences!$D$3:$BC$174,MATCH(Progression_STI2D!T$4,Problématiques_compétences!$D$3:$D$174,0),25)</f>
        <v>0</v>
      </c>
      <c r="U30" s="223">
        <f>INDEX(Problématiques_compétences!$D$3:$BC$174,MATCH(Progression_STI2D!U$4,Problématiques_compétences!$D$3:$D$174,0),25)</f>
        <v>0</v>
      </c>
      <c r="V30" s="223" t="str">
        <f>INDEX(Problématiques_compétences!$D$3:$BC$174,MATCH(Progression_STI2D!V$4,Problématiques_compétences!$D$3:$D$174,0),25)</f>
        <v>x</v>
      </c>
      <c r="W30" s="223">
        <f>INDEX(Problématiques_compétences!$D$3:$BC$174,MATCH(Progression_STI2D!W$4,Problématiques_compétences!$D$3:$D$174,0),25)</f>
        <v>0</v>
      </c>
      <c r="X30" s="223">
        <f>INDEX(Problématiques_compétences!$D$3:$BC$174,MATCH(Progression_STI2D!X$4,Problématiques_compétences!$D$3:$D$174,0),25)</f>
        <v>0</v>
      </c>
      <c r="Y30" s="223" t="e">
        <f>INDEX(Problématiques_compétences!$D$3:$BC$174,MATCH(Progression_STI2D!Y$4,Problématiques_compétences!$D$3:$D$174,0),25)</f>
        <v>#N/A</v>
      </c>
      <c r="Z30" s="223" t="e">
        <f>INDEX(Problématiques_compétences!$D$3:$BC$174,MATCH(Progression_STI2D!Z$4,Problématiques_compétences!$D$3:$D$174,0),25)</f>
        <v>#N/A</v>
      </c>
      <c r="AA30" s="223" t="e">
        <f>INDEX(Problématiques_compétences!$D$3:$BC$174,MATCH(Progression_STI2D!AA$4,Problématiques_compétences!$D$3:$D$174,0),25)</f>
        <v>#N/A</v>
      </c>
      <c r="AB30" s="223" t="e">
        <f>INDEX(Problématiques_compétences!$D$3:$BC$174,MATCH(Progression_STI2D!AB$4,Problématiques_compétences!$D$3:$D$174,0),25)</f>
        <v>#N/A</v>
      </c>
      <c r="AC30" s="223" t="e">
        <f>INDEX(Problématiques_compétences!$D$3:$BC$174,MATCH(Progression_STI2D!AC$4,Problématiques_compétences!$D$3:$D$174,0),25)</f>
        <v>#N/A</v>
      </c>
      <c r="AD30" s="223" t="e">
        <f>INDEX(Problématiques_compétences!$D$3:$BC$174,MATCH(Progression_STI2D!AD$4,Problématiques_compétences!$D$3:$D$174,0),25)</f>
        <v>#N/A</v>
      </c>
      <c r="AE30" s="223" t="e">
        <f>INDEX(Problématiques_compétences!$D$3:$BC$174,MATCH(Progression_STI2D!AE$4,Problématiques_compétences!$D$3:$D$174,0),25)</f>
        <v>#N/A</v>
      </c>
      <c r="AF30" s="223" t="e">
        <f>INDEX(Problématiques_compétences!$D$3:$BC$174,MATCH(Progression_STI2D!AF$4,Problématiques_compétences!$D$3:$D$174,0),25)</f>
        <v>#N/A</v>
      </c>
      <c r="AG30" s="223" t="e">
        <f>INDEX(Problématiques_compétences!$D$3:$BC$174,MATCH(Progression_STI2D!AG$4,Problématiques_compétences!$D$3:$D$174,0),25)</f>
        <v>#N/A</v>
      </c>
      <c r="AH30" s="223" t="e">
        <f>INDEX(Problématiques_compétences!$D$3:$BC$174,MATCH(Progression_STI2D!AH$4,Problématiques_compétences!$D$3:$D$174,0),25)</f>
        <v>#N/A</v>
      </c>
      <c r="AI30" s="223" t="e">
        <f>INDEX(Problématiques_compétences!$D$3:$BC$174,MATCH(Progression_STI2D!AI$4,Problématiques_compétences!$D$3:$D$174,0),25)</f>
        <v>#N/A</v>
      </c>
      <c r="AJ30" s="223" t="e">
        <f>INDEX(Problématiques_compétences!$D$3:$BC$174,MATCH(Progression_STI2D!AJ$4,Problématiques_compétences!$D$3:$D$174,0),25)</f>
        <v>#N/A</v>
      </c>
      <c r="AK30" s="223" t="e">
        <f>INDEX(Problématiques_compétences!$D$3:$BC$174,MATCH(Progression_STI2D!AK$4,Problématiques_compétences!$D$3:$D$174,0),25)</f>
        <v>#N/A</v>
      </c>
      <c r="AL30" s="223" t="e">
        <f>INDEX(Problématiques_compétences!$D$3:$BC$174,MATCH(Progression_STI2D!AL$4,Problématiques_compétences!$D$3:$D$174,0),25)</f>
        <v>#N/A</v>
      </c>
      <c r="AM30" s="223" t="e">
        <f>INDEX(Problématiques_compétences!$D$3:$BC$174,MATCH(Progression_STI2D!AM$4,Problématiques_compétences!$D$3:$D$174,0),25)</f>
        <v>#N/A</v>
      </c>
    </row>
    <row r="31" spans="1:39" ht="15" customHeight="1" x14ac:dyDescent="0.25">
      <c r="A31" s="778"/>
      <c r="B31" s="785"/>
      <c r="C31" s="147" t="s">
        <v>354</v>
      </c>
      <c r="D31" s="787" t="s">
        <v>225</v>
      </c>
      <c r="E31" s="788"/>
      <c r="F31" s="789"/>
      <c r="G31" s="148" t="s">
        <v>316</v>
      </c>
      <c r="H31" s="140" t="s">
        <v>317</v>
      </c>
      <c r="I31" s="584">
        <f t="shared" si="0"/>
        <v>2</v>
      </c>
      <c r="J31" s="579">
        <f>INDEX(Problématiques_compétences!$D$3:$BC$174,MATCH(Progression_STI2D!J$4,Problématiques_compétences!$D$3:$D$174,0),26)</f>
        <v>0</v>
      </c>
      <c r="K31" s="223">
        <f>INDEX(Problématiques_compétences!$D$3:$BC$174,MATCH(Progression_STI2D!K$4,Problématiques_compétences!$D$3:$D$174,0),26)</f>
        <v>0</v>
      </c>
      <c r="L31" s="223">
        <f>INDEX(Problématiques_compétences!$D$3:$BC$174,MATCH(Progression_STI2D!L$4,Problématiques_compétences!$D$3:$D$174,0),26)</f>
        <v>0</v>
      </c>
      <c r="M31" s="223">
        <f>INDEX(Problématiques_compétences!$D$3:$BC$174,MATCH(Progression_STI2D!M$4,Problématiques_compétences!$D$3:$D$174,0),26)</f>
        <v>0</v>
      </c>
      <c r="N31" s="223">
        <f>INDEX(Problématiques_compétences!$D$3:$BC$174,MATCH(Progression_STI2D!N$4,Problématiques_compétences!$D$3:$D$174,0),26)</f>
        <v>0</v>
      </c>
      <c r="O31" s="223">
        <f>INDEX(Problématiques_compétences!$D$3:$BC$174,MATCH(Progression_STI2D!O$4,Problématiques_compétences!$D$3:$D$174,0),26)</f>
        <v>0</v>
      </c>
      <c r="P31" s="223">
        <f>INDEX(Problématiques_compétences!$D$3:$BC$174,MATCH(Progression_STI2D!P$4,Problématiques_compétences!$D$3:$D$174,0),26)</f>
        <v>0</v>
      </c>
      <c r="Q31" s="223">
        <f>INDEX(Problématiques_compétences!$D$3:$BC$174,MATCH(Progression_STI2D!Q$4,Problématiques_compétences!$D$3:$D$174,0),26)</f>
        <v>0</v>
      </c>
      <c r="R31" s="223">
        <f>INDEX(Problématiques_compétences!$D$3:$BC$174,MATCH(Progression_STI2D!R$4,Problématiques_compétences!$D$3:$D$174,0),26)</f>
        <v>0</v>
      </c>
      <c r="S31" s="223">
        <f>INDEX(Problématiques_compétences!$D$3:$BC$174,MATCH(Progression_STI2D!S$4,Problématiques_compétences!$D$3:$D$174,0),26)</f>
        <v>0</v>
      </c>
      <c r="T31" s="223">
        <f>INDEX(Problématiques_compétences!$D$3:$BC$174,MATCH(Progression_STI2D!T$4,Problématiques_compétences!$D$3:$D$174,0),26)</f>
        <v>0</v>
      </c>
      <c r="U31" s="223" t="str">
        <f>INDEX(Problématiques_compétences!$D$3:$BC$174,MATCH(Progression_STI2D!U$4,Problématiques_compétences!$D$3:$D$174,0),26)</f>
        <v>x</v>
      </c>
      <c r="V31" s="223">
        <f>INDEX(Problématiques_compétences!$D$3:$BC$174,MATCH(Progression_STI2D!V$4,Problématiques_compétences!$D$3:$D$174,0),26)</f>
        <v>0</v>
      </c>
      <c r="W31" s="223">
        <f>INDEX(Problématiques_compétences!$D$3:$BC$174,MATCH(Progression_STI2D!W$4,Problématiques_compétences!$D$3:$D$174,0),26)</f>
        <v>0</v>
      </c>
      <c r="X31" s="223" t="str">
        <f>INDEX(Problématiques_compétences!$D$3:$BC$174,MATCH(Progression_STI2D!X$4,Problématiques_compétences!$D$3:$D$174,0),26)</f>
        <v>x</v>
      </c>
      <c r="Y31" s="223" t="e">
        <f>INDEX(Problématiques_compétences!$D$3:$BC$174,MATCH(Progression_STI2D!Y$4,Problématiques_compétences!$D$3:$D$174,0),26)</f>
        <v>#N/A</v>
      </c>
      <c r="Z31" s="223" t="e">
        <f>INDEX(Problématiques_compétences!$D$3:$BC$174,MATCH(Progression_STI2D!Z$4,Problématiques_compétences!$D$3:$D$174,0),26)</f>
        <v>#N/A</v>
      </c>
      <c r="AA31" s="223" t="e">
        <f>INDEX(Problématiques_compétences!$D$3:$BC$174,MATCH(Progression_STI2D!AA$4,Problématiques_compétences!$D$3:$D$174,0),26)</f>
        <v>#N/A</v>
      </c>
      <c r="AB31" s="223" t="e">
        <f>INDEX(Problématiques_compétences!$D$3:$BC$174,MATCH(Progression_STI2D!AB$4,Problématiques_compétences!$D$3:$D$174,0),26)</f>
        <v>#N/A</v>
      </c>
      <c r="AC31" s="223" t="e">
        <f>INDEX(Problématiques_compétences!$D$3:$BC$174,MATCH(Progression_STI2D!AC$4,Problématiques_compétences!$D$3:$D$174,0),26)</f>
        <v>#N/A</v>
      </c>
      <c r="AD31" s="223" t="e">
        <f>INDEX(Problématiques_compétences!$D$3:$BC$174,MATCH(Progression_STI2D!AD$4,Problématiques_compétences!$D$3:$D$174,0),26)</f>
        <v>#N/A</v>
      </c>
      <c r="AE31" s="223" t="e">
        <f>INDEX(Problématiques_compétences!$D$3:$BC$174,MATCH(Progression_STI2D!AE$4,Problématiques_compétences!$D$3:$D$174,0),26)</f>
        <v>#N/A</v>
      </c>
      <c r="AF31" s="223" t="e">
        <f>INDEX(Problématiques_compétences!$D$3:$BC$174,MATCH(Progression_STI2D!AF$4,Problématiques_compétences!$D$3:$D$174,0),26)</f>
        <v>#N/A</v>
      </c>
      <c r="AG31" s="223" t="e">
        <f>INDEX(Problématiques_compétences!$D$3:$BC$174,MATCH(Progression_STI2D!AG$4,Problématiques_compétences!$D$3:$D$174,0),26)</f>
        <v>#N/A</v>
      </c>
      <c r="AH31" s="223" t="e">
        <f>INDEX(Problématiques_compétences!$D$3:$BC$174,MATCH(Progression_STI2D!AH$4,Problématiques_compétences!$D$3:$D$174,0),26)</f>
        <v>#N/A</v>
      </c>
      <c r="AI31" s="223" t="e">
        <f>INDEX(Problématiques_compétences!$D$3:$BC$174,MATCH(Progression_STI2D!AI$4,Problématiques_compétences!$D$3:$D$174,0),26)</f>
        <v>#N/A</v>
      </c>
      <c r="AJ31" s="223" t="e">
        <f>INDEX(Problématiques_compétences!$D$3:$BC$174,MATCH(Progression_STI2D!AJ$4,Problématiques_compétences!$D$3:$D$174,0),26)</f>
        <v>#N/A</v>
      </c>
      <c r="AK31" s="223" t="e">
        <f>INDEX(Problématiques_compétences!$D$3:$BC$174,MATCH(Progression_STI2D!AK$4,Problématiques_compétences!$D$3:$D$174,0),26)</f>
        <v>#N/A</v>
      </c>
      <c r="AL31" s="223" t="e">
        <f>INDEX(Problématiques_compétences!$D$3:$BC$174,MATCH(Progression_STI2D!AL$4,Problématiques_compétences!$D$3:$D$174,0),26)</f>
        <v>#N/A</v>
      </c>
      <c r="AM31" s="223" t="e">
        <f>INDEX(Problématiques_compétences!$D$3:$BC$174,MATCH(Progression_STI2D!AM$4,Problématiques_compétences!$D$3:$D$174,0),26)</f>
        <v>#N/A</v>
      </c>
    </row>
    <row r="32" spans="1:39" ht="15" customHeight="1" x14ac:dyDescent="0.25">
      <c r="A32" s="778"/>
      <c r="B32" s="785"/>
      <c r="C32" s="147" t="s">
        <v>355</v>
      </c>
      <c r="D32" s="787" t="s">
        <v>227</v>
      </c>
      <c r="E32" s="788"/>
      <c r="F32" s="789"/>
      <c r="G32" s="148" t="s">
        <v>318</v>
      </c>
      <c r="H32" s="140" t="s">
        <v>319</v>
      </c>
      <c r="I32" s="584">
        <f t="shared" si="0"/>
        <v>2</v>
      </c>
      <c r="J32" s="579">
        <f>INDEX(Problématiques_compétences!$D$3:$BC$174,MATCH(Progression_STI2D!J$4,Problématiques_compétences!$D$3:$D$174,0),27)</f>
        <v>0</v>
      </c>
      <c r="K32" s="223">
        <f>INDEX(Problématiques_compétences!$D$3:$BC$174,MATCH(Progression_STI2D!K$4,Problématiques_compétences!$D$3:$D$174,0),27)</f>
        <v>0</v>
      </c>
      <c r="L32" s="223">
        <f>INDEX(Problématiques_compétences!$D$3:$BC$174,MATCH(Progression_STI2D!L$4,Problématiques_compétences!$D$3:$D$174,0),27)</f>
        <v>0</v>
      </c>
      <c r="M32" s="223">
        <f>INDEX(Problématiques_compétences!$D$3:$BC$174,MATCH(Progression_STI2D!M$4,Problématiques_compétences!$D$3:$D$174,0),27)</f>
        <v>0</v>
      </c>
      <c r="N32" s="223">
        <f>INDEX(Problématiques_compétences!$D$3:$BC$174,MATCH(Progression_STI2D!N$4,Problématiques_compétences!$D$3:$D$174,0),27)</f>
        <v>0</v>
      </c>
      <c r="O32" s="223">
        <f>INDEX(Problématiques_compétences!$D$3:$BC$174,MATCH(Progression_STI2D!O$4,Problématiques_compétences!$D$3:$D$174,0),27)</f>
        <v>0</v>
      </c>
      <c r="P32" s="223">
        <f>INDEX(Problématiques_compétences!$D$3:$BC$174,MATCH(Progression_STI2D!P$4,Problématiques_compétences!$D$3:$D$174,0),27)</f>
        <v>0</v>
      </c>
      <c r="Q32" s="223">
        <f>INDEX(Problématiques_compétences!$D$3:$BC$174,MATCH(Progression_STI2D!Q$4,Problématiques_compétences!$D$3:$D$174,0),27)</f>
        <v>0</v>
      </c>
      <c r="R32" s="223">
        <f>INDEX(Problématiques_compétences!$D$3:$BC$174,MATCH(Progression_STI2D!R$4,Problématiques_compétences!$D$3:$D$174,0),27)</f>
        <v>0</v>
      </c>
      <c r="S32" s="223" t="str">
        <f>INDEX(Problématiques_compétences!$D$3:$BC$174,MATCH(Progression_STI2D!S$4,Problématiques_compétences!$D$3:$D$174,0),27)</f>
        <v>x</v>
      </c>
      <c r="T32" s="223">
        <f>INDEX(Problématiques_compétences!$D$3:$BC$174,MATCH(Progression_STI2D!T$4,Problématiques_compétences!$D$3:$D$174,0),27)</f>
        <v>0</v>
      </c>
      <c r="U32" s="223">
        <f>INDEX(Problématiques_compétences!$D$3:$BC$174,MATCH(Progression_STI2D!U$4,Problématiques_compétences!$D$3:$D$174,0),27)</f>
        <v>0</v>
      </c>
      <c r="V32" s="223" t="str">
        <f>INDEX(Problématiques_compétences!$D$3:$BC$174,MATCH(Progression_STI2D!V$4,Problématiques_compétences!$D$3:$D$174,0),27)</f>
        <v>x</v>
      </c>
      <c r="W32" s="223">
        <f>INDEX(Problématiques_compétences!$D$3:$BC$174,MATCH(Progression_STI2D!W$4,Problématiques_compétences!$D$3:$D$174,0),27)</f>
        <v>0</v>
      </c>
      <c r="X32" s="223">
        <f>INDEX(Problématiques_compétences!$D$3:$BC$174,MATCH(Progression_STI2D!X$4,Problématiques_compétences!$D$3:$D$174,0),27)</f>
        <v>0</v>
      </c>
      <c r="Y32" s="223" t="e">
        <f>INDEX(Problématiques_compétences!$D$3:$BC$174,MATCH(Progression_STI2D!Y$4,Problématiques_compétences!$D$3:$D$174,0),27)</f>
        <v>#N/A</v>
      </c>
      <c r="Z32" s="223" t="e">
        <f>INDEX(Problématiques_compétences!$D$3:$BC$174,MATCH(Progression_STI2D!Z$4,Problématiques_compétences!$D$3:$D$174,0),27)</f>
        <v>#N/A</v>
      </c>
      <c r="AA32" s="223" t="e">
        <f>INDEX(Problématiques_compétences!$D$3:$BC$174,MATCH(Progression_STI2D!AA$4,Problématiques_compétences!$D$3:$D$174,0),27)</f>
        <v>#N/A</v>
      </c>
      <c r="AB32" s="223" t="e">
        <f>INDEX(Problématiques_compétences!$D$3:$BC$174,MATCH(Progression_STI2D!AB$4,Problématiques_compétences!$D$3:$D$174,0),27)</f>
        <v>#N/A</v>
      </c>
      <c r="AC32" s="223" t="e">
        <f>INDEX(Problématiques_compétences!$D$3:$BC$174,MATCH(Progression_STI2D!AC$4,Problématiques_compétences!$D$3:$D$174,0),27)</f>
        <v>#N/A</v>
      </c>
      <c r="AD32" s="223" t="e">
        <f>INDEX(Problématiques_compétences!$D$3:$BC$174,MATCH(Progression_STI2D!AD$4,Problématiques_compétences!$D$3:$D$174,0),27)</f>
        <v>#N/A</v>
      </c>
      <c r="AE32" s="223" t="e">
        <f>INDEX(Problématiques_compétences!$D$3:$BC$174,MATCH(Progression_STI2D!AE$4,Problématiques_compétences!$D$3:$D$174,0),27)</f>
        <v>#N/A</v>
      </c>
      <c r="AF32" s="223" t="e">
        <f>INDEX(Problématiques_compétences!$D$3:$BC$174,MATCH(Progression_STI2D!AF$4,Problématiques_compétences!$D$3:$D$174,0),27)</f>
        <v>#N/A</v>
      </c>
      <c r="AG32" s="223" t="e">
        <f>INDEX(Problématiques_compétences!$D$3:$BC$174,MATCH(Progression_STI2D!AG$4,Problématiques_compétences!$D$3:$D$174,0),27)</f>
        <v>#N/A</v>
      </c>
      <c r="AH32" s="223" t="e">
        <f>INDEX(Problématiques_compétences!$D$3:$BC$174,MATCH(Progression_STI2D!AH$4,Problématiques_compétences!$D$3:$D$174,0),27)</f>
        <v>#N/A</v>
      </c>
      <c r="AI32" s="223" t="e">
        <f>INDEX(Problématiques_compétences!$D$3:$BC$174,MATCH(Progression_STI2D!AI$4,Problématiques_compétences!$D$3:$D$174,0),27)</f>
        <v>#N/A</v>
      </c>
      <c r="AJ32" s="223" t="e">
        <f>INDEX(Problématiques_compétences!$D$3:$BC$174,MATCH(Progression_STI2D!AJ$4,Problématiques_compétences!$D$3:$D$174,0),27)</f>
        <v>#N/A</v>
      </c>
      <c r="AK32" s="223" t="e">
        <f>INDEX(Problématiques_compétences!$D$3:$BC$174,MATCH(Progression_STI2D!AK$4,Problématiques_compétences!$D$3:$D$174,0),27)</f>
        <v>#N/A</v>
      </c>
      <c r="AL32" s="223" t="e">
        <f>INDEX(Problématiques_compétences!$D$3:$BC$174,MATCH(Progression_STI2D!AL$4,Problématiques_compétences!$D$3:$D$174,0),27)</f>
        <v>#N/A</v>
      </c>
      <c r="AM32" s="223" t="e">
        <f>INDEX(Problématiques_compétences!$D$3:$BC$174,MATCH(Progression_STI2D!AM$4,Problématiques_compétences!$D$3:$D$174,0),27)</f>
        <v>#N/A</v>
      </c>
    </row>
    <row r="33" spans="1:39" ht="15" customHeight="1" x14ac:dyDescent="0.25">
      <c r="A33" s="778"/>
      <c r="B33" s="785"/>
      <c r="C33" s="147" t="s">
        <v>356</v>
      </c>
      <c r="D33" s="787" t="s">
        <v>229</v>
      </c>
      <c r="E33" s="788"/>
      <c r="F33" s="789"/>
      <c r="G33" s="148" t="s">
        <v>320</v>
      </c>
      <c r="H33" s="140" t="s">
        <v>319</v>
      </c>
      <c r="I33" s="584">
        <f t="shared" si="0"/>
        <v>2</v>
      </c>
      <c r="J33" s="579">
        <f>INDEX(Problématiques_compétences!$D$3:$BC$174,MATCH(Progression_STI2D!J$4,Problématiques_compétences!$D$3:$D$174,0),28)</f>
        <v>0</v>
      </c>
      <c r="K33" s="223">
        <f>INDEX(Problématiques_compétences!$D$3:$BC$174,MATCH(Progression_STI2D!K$4,Problématiques_compétences!$D$3:$D$174,0),28)</f>
        <v>0</v>
      </c>
      <c r="L33" s="223">
        <f>INDEX(Problématiques_compétences!$D$3:$BC$174,MATCH(Progression_STI2D!L$4,Problématiques_compétences!$D$3:$D$174,0),28)</f>
        <v>0</v>
      </c>
      <c r="M33" s="223">
        <f>INDEX(Problématiques_compétences!$D$3:$BC$174,MATCH(Progression_STI2D!M$4,Problématiques_compétences!$D$3:$D$174,0),28)</f>
        <v>0</v>
      </c>
      <c r="N33" s="223">
        <f>INDEX(Problématiques_compétences!$D$3:$BC$174,MATCH(Progression_STI2D!N$4,Problématiques_compétences!$D$3:$D$174,0),28)</f>
        <v>0</v>
      </c>
      <c r="O33" s="223">
        <f>INDEX(Problématiques_compétences!$D$3:$BC$174,MATCH(Progression_STI2D!O$4,Problématiques_compétences!$D$3:$D$174,0),28)</f>
        <v>0</v>
      </c>
      <c r="P33" s="223">
        <f>INDEX(Problématiques_compétences!$D$3:$BC$174,MATCH(Progression_STI2D!P$4,Problématiques_compétences!$D$3:$D$174,0),28)</f>
        <v>0</v>
      </c>
      <c r="Q33" s="223">
        <f>INDEX(Problématiques_compétences!$D$3:$BC$174,MATCH(Progression_STI2D!Q$4,Problématiques_compétences!$D$3:$D$174,0),28)</f>
        <v>0</v>
      </c>
      <c r="R33" s="223">
        <f>INDEX(Problématiques_compétences!$D$3:$BC$174,MATCH(Progression_STI2D!R$4,Problématiques_compétences!$D$3:$D$174,0),28)</f>
        <v>0</v>
      </c>
      <c r="S33" s="223">
        <f>INDEX(Problématiques_compétences!$D$3:$BC$174,MATCH(Progression_STI2D!S$4,Problématiques_compétences!$D$3:$D$174,0),28)</f>
        <v>0</v>
      </c>
      <c r="T33" s="223">
        <f>INDEX(Problématiques_compétences!$D$3:$BC$174,MATCH(Progression_STI2D!T$4,Problématiques_compétences!$D$3:$D$174,0),28)</f>
        <v>0</v>
      </c>
      <c r="U33" s="223" t="str">
        <f>INDEX(Problématiques_compétences!$D$3:$BC$174,MATCH(Progression_STI2D!U$4,Problématiques_compétences!$D$3:$D$174,0),28)</f>
        <v>x</v>
      </c>
      <c r="V33" s="223">
        <f>INDEX(Problématiques_compétences!$D$3:$BC$174,MATCH(Progression_STI2D!V$4,Problématiques_compétences!$D$3:$D$174,0),28)</f>
        <v>0</v>
      </c>
      <c r="W33" s="223">
        <f>INDEX(Problématiques_compétences!$D$3:$BC$174,MATCH(Progression_STI2D!W$4,Problématiques_compétences!$D$3:$D$174,0),28)</f>
        <v>0</v>
      </c>
      <c r="X33" s="223" t="str">
        <f>INDEX(Problématiques_compétences!$D$3:$BC$174,MATCH(Progression_STI2D!X$4,Problématiques_compétences!$D$3:$D$174,0),28)</f>
        <v>x</v>
      </c>
      <c r="Y33" s="223" t="e">
        <f>INDEX(Problématiques_compétences!$D$3:$BC$174,MATCH(Progression_STI2D!Y$4,Problématiques_compétences!$D$3:$D$174,0),28)</f>
        <v>#N/A</v>
      </c>
      <c r="Z33" s="223" t="e">
        <f>INDEX(Problématiques_compétences!$D$3:$BC$174,MATCH(Progression_STI2D!Z$4,Problématiques_compétences!$D$3:$D$174,0),28)</f>
        <v>#N/A</v>
      </c>
      <c r="AA33" s="223" t="e">
        <f>INDEX(Problématiques_compétences!$D$3:$BC$174,MATCH(Progression_STI2D!AA$4,Problématiques_compétences!$D$3:$D$174,0),28)</f>
        <v>#N/A</v>
      </c>
      <c r="AB33" s="223" t="e">
        <f>INDEX(Problématiques_compétences!$D$3:$BC$174,MATCH(Progression_STI2D!AB$4,Problématiques_compétences!$D$3:$D$174,0),28)</f>
        <v>#N/A</v>
      </c>
      <c r="AC33" s="223" t="e">
        <f>INDEX(Problématiques_compétences!$D$3:$BC$174,MATCH(Progression_STI2D!AC$4,Problématiques_compétences!$D$3:$D$174,0),28)</f>
        <v>#N/A</v>
      </c>
      <c r="AD33" s="223" t="e">
        <f>INDEX(Problématiques_compétences!$D$3:$BC$174,MATCH(Progression_STI2D!AD$4,Problématiques_compétences!$D$3:$D$174,0),28)</f>
        <v>#N/A</v>
      </c>
      <c r="AE33" s="223" t="e">
        <f>INDEX(Problématiques_compétences!$D$3:$BC$174,MATCH(Progression_STI2D!AE$4,Problématiques_compétences!$D$3:$D$174,0),28)</f>
        <v>#N/A</v>
      </c>
      <c r="AF33" s="223" t="e">
        <f>INDEX(Problématiques_compétences!$D$3:$BC$174,MATCH(Progression_STI2D!AF$4,Problématiques_compétences!$D$3:$D$174,0),28)</f>
        <v>#N/A</v>
      </c>
      <c r="AG33" s="223" t="e">
        <f>INDEX(Problématiques_compétences!$D$3:$BC$174,MATCH(Progression_STI2D!AG$4,Problématiques_compétences!$D$3:$D$174,0),28)</f>
        <v>#N/A</v>
      </c>
      <c r="AH33" s="223" t="e">
        <f>INDEX(Problématiques_compétences!$D$3:$BC$174,MATCH(Progression_STI2D!AH$4,Problématiques_compétences!$D$3:$D$174,0),28)</f>
        <v>#N/A</v>
      </c>
      <c r="AI33" s="223" t="e">
        <f>INDEX(Problématiques_compétences!$D$3:$BC$174,MATCH(Progression_STI2D!AI$4,Problématiques_compétences!$D$3:$D$174,0),28)</f>
        <v>#N/A</v>
      </c>
      <c r="AJ33" s="223" t="e">
        <f>INDEX(Problématiques_compétences!$D$3:$BC$174,MATCH(Progression_STI2D!AJ$4,Problématiques_compétences!$D$3:$D$174,0),28)</f>
        <v>#N/A</v>
      </c>
      <c r="AK33" s="223" t="e">
        <f>INDEX(Problématiques_compétences!$D$3:$BC$174,MATCH(Progression_STI2D!AK$4,Problématiques_compétences!$D$3:$D$174,0),28)</f>
        <v>#N/A</v>
      </c>
      <c r="AL33" s="223" t="e">
        <f>INDEX(Problématiques_compétences!$D$3:$BC$174,MATCH(Progression_STI2D!AL$4,Problématiques_compétences!$D$3:$D$174,0),28)</f>
        <v>#N/A</v>
      </c>
      <c r="AM33" s="223" t="e">
        <f>INDEX(Problématiques_compétences!$D$3:$BC$174,MATCH(Progression_STI2D!AM$4,Problématiques_compétences!$D$3:$D$174,0),28)</f>
        <v>#N/A</v>
      </c>
    </row>
    <row r="34" spans="1:39" ht="15" customHeight="1" x14ac:dyDescent="0.25">
      <c r="A34" s="778"/>
      <c r="B34" s="785"/>
      <c r="C34" s="147" t="s">
        <v>357</v>
      </c>
      <c r="D34" s="787" t="s">
        <v>231</v>
      </c>
      <c r="E34" s="788"/>
      <c r="F34" s="789"/>
      <c r="G34" s="148" t="s">
        <v>321</v>
      </c>
      <c r="H34" s="140" t="s">
        <v>322</v>
      </c>
      <c r="I34" s="584">
        <f t="shared" si="0"/>
        <v>2</v>
      </c>
      <c r="J34" s="579">
        <f>INDEX(Problématiques_compétences!$D$3:$BC$174,MATCH(Progression_STI2D!J$4,Problématiques_compétences!$D$3:$D$174,0),29)</f>
        <v>0</v>
      </c>
      <c r="K34" s="223">
        <f>INDEX(Problématiques_compétences!$D$3:$BC$174,MATCH(Progression_STI2D!K$4,Problématiques_compétences!$D$3:$D$174,0),29)</f>
        <v>0</v>
      </c>
      <c r="L34" s="223">
        <f>INDEX(Problématiques_compétences!$D$3:$BC$174,MATCH(Progression_STI2D!L$4,Problématiques_compétences!$D$3:$D$174,0),29)</f>
        <v>0</v>
      </c>
      <c r="M34" s="223">
        <f>INDEX(Problématiques_compétences!$D$3:$BC$174,MATCH(Progression_STI2D!M$4,Problématiques_compétences!$D$3:$D$174,0),29)</f>
        <v>0</v>
      </c>
      <c r="N34" s="223">
        <f>INDEX(Problématiques_compétences!$D$3:$BC$174,MATCH(Progression_STI2D!N$4,Problématiques_compétences!$D$3:$D$174,0),29)</f>
        <v>0</v>
      </c>
      <c r="O34" s="223">
        <f>INDEX(Problématiques_compétences!$D$3:$BC$174,MATCH(Progression_STI2D!O$4,Problématiques_compétences!$D$3:$D$174,0),29)</f>
        <v>0</v>
      </c>
      <c r="P34" s="223">
        <f>INDEX(Problématiques_compétences!$D$3:$BC$174,MATCH(Progression_STI2D!P$4,Problématiques_compétences!$D$3:$D$174,0),29)</f>
        <v>0</v>
      </c>
      <c r="Q34" s="223">
        <f>INDEX(Problématiques_compétences!$D$3:$BC$174,MATCH(Progression_STI2D!Q$4,Problématiques_compétences!$D$3:$D$174,0),29)</f>
        <v>0</v>
      </c>
      <c r="R34" s="223">
        <f>INDEX(Problématiques_compétences!$D$3:$BC$174,MATCH(Progression_STI2D!R$4,Problématiques_compétences!$D$3:$D$174,0),29)</f>
        <v>0</v>
      </c>
      <c r="S34" s="223" t="str">
        <f>INDEX(Problématiques_compétences!$D$3:$BC$174,MATCH(Progression_STI2D!S$4,Problématiques_compétences!$D$3:$D$174,0),29)</f>
        <v>x</v>
      </c>
      <c r="T34" s="223">
        <f>INDEX(Problématiques_compétences!$D$3:$BC$174,MATCH(Progression_STI2D!T$4,Problématiques_compétences!$D$3:$D$174,0),29)</f>
        <v>0</v>
      </c>
      <c r="U34" s="223">
        <f>INDEX(Problématiques_compétences!$D$3:$BC$174,MATCH(Progression_STI2D!U$4,Problématiques_compétences!$D$3:$D$174,0),29)</f>
        <v>0</v>
      </c>
      <c r="V34" s="223" t="str">
        <f>INDEX(Problématiques_compétences!$D$3:$BC$174,MATCH(Progression_STI2D!V$4,Problématiques_compétences!$D$3:$D$174,0),29)</f>
        <v>x</v>
      </c>
      <c r="W34" s="223">
        <f>INDEX(Problématiques_compétences!$D$3:$BC$174,MATCH(Progression_STI2D!W$4,Problématiques_compétences!$D$3:$D$174,0),29)</f>
        <v>0</v>
      </c>
      <c r="X34" s="223">
        <f>INDEX(Problématiques_compétences!$D$3:$BC$174,MATCH(Progression_STI2D!X$4,Problématiques_compétences!$D$3:$D$174,0),29)</f>
        <v>0</v>
      </c>
      <c r="Y34" s="223" t="e">
        <f>INDEX(Problématiques_compétences!$D$3:$BC$174,MATCH(Progression_STI2D!Y$4,Problématiques_compétences!$D$3:$D$174,0),29)</f>
        <v>#N/A</v>
      </c>
      <c r="Z34" s="223" t="e">
        <f>INDEX(Problématiques_compétences!$D$3:$BC$174,MATCH(Progression_STI2D!Z$4,Problématiques_compétences!$D$3:$D$174,0),29)</f>
        <v>#N/A</v>
      </c>
      <c r="AA34" s="223" t="e">
        <f>INDEX(Problématiques_compétences!$D$3:$BC$174,MATCH(Progression_STI2D!AA$4,Problématiques_compétences!$D$3:$D$174,0),29)</f>
        <v>#N/A</v>
      </c>
      <c r="AB34" s="223" t="e">
        <f>INDEX(Problématiques_compétences!$D$3:$BC$174,MATCH(Progression_STI2D!AB$4,Problématiques_compétences!$D$3:$D$174,0),29)</f>
        <v>#N/A</v>
      </c>
      <c r="AC34" s="223" t="e">
        <f>INDEX(Problématiques_compétences!$D$3:$BC$174,MATCH(Progression_STI2D!AC$4,Problématiques_compétences!$D$3:$D$174,0),29)</f>
        <v>#N/A</v>
      </c>
      <c r="AD34" s="223" t="e">
        <f>INDEX(Problématiques_compétences!$D$3:$BC$174,MATCH(Progression_STI2D!AD$4,Problématiques_compétences!$D$3:$D$174,0),29)</f>
        <v>#N/A</v>
      </c>
      <c r="AE34" s="223" t="e">
        <f>INDEX(Problématiques_compétences!$D$3:$BC$174,MATCH(Progression_STI2D!AE$4,Problématiques_compétences!$D$3:$D$174,0),29)</f>
        <v>#N/A</v>
      </c>
      <c r="AF34" s="223" t="e">
        <f>INDEX(Problématiques_compétences!$D$3:$BC$174,MATCH(Progression_STI2D!AF$4,Problématiques_compétences!$D$3:$D$174,0),29)</f>
        <v>#N/A</v>
      </c>
      <c r="AG34" s="223" t="e">
        <f>INDEX(Problématiques_compétences!$D$3:$BC$174,MATCH(Progression_STI2D!AG$4,Problématiques_compétences!$D$3:$D$174,0),29)</f>
        <v>#N/A</v>
      </c>
      <c r="AH34" s="223" t="e">
        <f>INDEX(Problématiques_compétences!$D$3:$BC$174,MATCH(Progression_STI2D!AH$4,Problématiques_compétences!$D$3:$D$174,0),29)</f>
        <v>#N/A</v>
      </c>
      <c r="AI34" s="223" t="e">
        <f>INDEX(Problématiques_compétences!$D$3:$BC$174,MATCH(Progression_STI2D!AI$4,Problématiques_compétences!$D$3:$D$174,0),29)</f>
        <v>#N/A</v>
      </c>
      <c r="AJ34" s="223" t="e">
        <f>INDEX(Problématiques_compétences!$D$3:$BC$174,MATCH(Progression_STI2D!AJ$4,Problématiques_compétences!$D$3:$D$174,0),29)</f>
        <v>#N/A</v>
      </c>
      <c r="AK34" s="223" t="e">
        <f>INDEX(Problématiques_compétences!$D$3:$BC$174,MATCH(Progression_STI2D!AK$4,Problématiques_compétences!$D$3:$D$174,0),29)</f>
        <v>#N/A</v>
      </c>
      <c r="AL34" s="223" t="e">
        <f>INDEX(Problématiques_compétences!$D$3:$BC$174,MATCH(Progression_STI2D!AL$4,Problématiques_compétences!$D$3:$D$174,0),29)</f>
        <v>#N/A</v>
      </c>
      <c r="AM34" s="223" t="e">
        <f>INDEX(Problématiques_compétences!$D$3:$BC$174,MATCH(Progression_STI2D!AM$4,Problématiques_compétences!$D$3:$D$174,0),29)</f>
        <v>#N/A</v>
      </c>
    </row>
    <row r="35" spans="1:39" ht="15.75" customHeight="1" thickBot="1" x14ac:dyDescent="0.3">
      <c r="A35" s="778"/>
      <c r="B35" s="786"/>
      <c r="C35" s="149" t="s">
        <v>358</v>
      </c>
      <c r="D35" s="782" t="s">
        <v>233</v>
      </c>
      <c r="E35" s="783"/>
      <c r="F35" s="784"/>
      <c r="G35" s="150" t="s">
        <v>323</v>
      </c>
      <c r="H35" s="220" t="s">
        <v>324</v>
      </c>
      <c r="I35" s="584">
        <f t="shared" si="0"/>
        <v>2</v>
      </c>
      <c r="J35" s="579">
        <f>INDEX(Problématiques_compétences!$D$3:$BC$174,MATCH(Progression_STI2D!J$4,Problématiques_compétences!$D$3:$D$174,0),30)</f>
        <v>0</v>
      </c>
      <c r="K35" s="223">
        <f>INDEX(Problématiques_compétences!$D$3:$BC$174,MATCH(Progression_STI2D!K$4,Problématiques_compétences!$D$3:$D$174,0),30)</f>
        <v>0</v>
      </c>
      <c r="L35" s="223">
        <f>INDEX(Problématiques_compétences!$D$3:$BC$174,MATCH(Progression_STI2D!L$4,Problématiques_compétences!$D$3:$D$174,0),30)</f>
        <v>0</v>
      </c>
      <c r="M35" s="223">
        <f>INDEX(Problématiques_compétences!$D$3:$BC$174,MATCH(Progression_STI2D!M$4,Problématiques_compétences!$D$3:$D$174,0),30)</f>
        <v>0</v>
      </c>
      <c r="N35" s="223">
        <f>INDEX(Problématiques_compétences!$D$3:$BC$174,MATCH(Progression_STI2D!N$4,Problématiques_compétences!$D$3:$D$174,0),30)</f>
        <v>0</v>
      </c>
      <c r="O35" s="223">
        <f>INDEX(Problématiques_compétences!$D$3:$BC$174,MATCH(Progression_STI2D!O$4,Problématiques_compétences!$D$3:$D$174,0),30)</f>
        <v>0</v>
      </c>
      <c r="P35" s="223">
        <f>INDEX(Problématiques_compétences!$D$3:$BC$174,MATCH(Progression_STI2D!P$4,Problématiques_compétences!$D$3:$D$174,0),30)</f>
        <v>0</v>
      </c>
      <c r="Q35" s="223">
        <f>INDEX(Problématiques_compétences!$D$3:$BC$174,MATCH(Progression_STI2D!Q$4,Problématiques_compétences!$D$3:$D$174,0),30)</f>
        <v>0</v>
      </c>
      <c r="R35" s="223">
        <f>INDEX(Problématiques_compétences!$D$3:$BC$174,MATCH(Progression_STI2D!R$4,Problématiques_compétences!$D$3:$D$174,0),30)</f>
        <v>0</v>
      </c>
      <c r="S35" s="223">
        <f>INDEX(Problématiques_compétences!$D$3:$BC$174,MATCH(Progression_STI2D!S$4,Problématiques_compétences!$D$3:$D$174,0),30)</f>
        <v>0</v>
      </c>
      <c r="T35" s="223">
        <f>INDEX(Problématiques_compétences!$D$3:$BC$174,MATCH(Progression_STI2D!T$4,Problématiques_compétences!$D$3:$D$174,0),30)</f>
        <v>0</v>
      </c>
      <c r="U35" s="223" t="str">
        <f>INDEX(Problématiques_compétences!$D$3:$BC$174,MATCH(Progression_STI2D!U$4,Problématiques_compétences!$D$3:$D$174,0),30)</f>
        <v>x</v>
      </c>
      <c r="V35" s="223">
        <f>INDEX(Problématiques_compétences!$D$3:$BC$174,MATCH(Progression_STI2D!V$4,Problématiques_compétences!$D$3:$D$174,0),30)</f>
        <v>0</v>
      </c>
      <c r="W35" s="223">
        <f>INDEX(Problématiques_compétences!$D$3:$BC$174,MATCH(Progression_STI2D!W$4,Problématiques_compétences!$D$3:$D$174,0),30)</f>
        <v>0</v>
      </c>
      <c r="X35" s="223" t="str">
        <f>INDEX(Problématiques_compétences!$D$3:$BC$174,MATCH(Progression_STI2D!X$4,Problématiques_compétences!$D$3:$D$174,0),30)</f>
        <v>x</v>
      </c>
      <c r="Y35" s="223" t="e">
        <f>INDEX(Problématiques_compétences!$D$3:$BC$174,MATCH(Progression_STI2D!Y$4,Problématiques_compétences!$D$3:$D$174,0),30)</f>
        <v>#N/A</v>
      </c>
      <c r="Z35" s="223" t="e">
        <f>INDEX(Problématiques_compétences!$D$3:$BC$174,MATCH(Progression_STI2D!Z$4,Problématiques_compétences!$D$3:$D$174,0),30)</f>
        <v>#N/A</v>
      </c>
      <c r="AA35" s="223" t="e">
        <f>INDEX(Problématiques_compétences!$D$3:$BC$174,MATCH(Progression_STI2D!AA$4,Problématiques_compétences!$D$3:$D$174,0),30)</f>
        <v>#N/A</v>
      </c>
      <c r="AB35" s="223" t="e">
        <f>INDEX(Problématiques_compétences!$D$3:$BC$174,MATCH(Progression_STI2D!AB$4,Problématiques_compétences!$D$3:$D$174,0),30)</f>
        <v>#N/A</v>
      </c>
      <c r="AC35" s="223" t="e">
        <f>INDEX(Problématiques_compétences!$D$3:$BC$174,MATCH(Progression_STI2D!AC$4,Problématiques_compétences!$D$3:$D$174,0),30)</f>
        <v>#N/A</v>
      </c>
      <c r="AD35" s="223" t="e">
        <f>INDEX(Problématiques_compétences!$D$3:$BC$174,MATCH(Progression_STI2D!AD$4,Problématiques_compétences!$D$3:$D$174,0),30)</f>
        <v>#N/A</v>
      </c>
      <c r="AE35" s="223" t="e">
        <f>INDEX(Problématiques_compétences!$D$3:$BC$174,MATCH(Progression_STI2D!AE$4,Problématiques_compétences!$D$3:$D$174,0),30)</f>
        <v>#N/A</v>
      </c>
      <c r="AF35" s="223" t="e">
        <f>INDEX(Problématiques_compétences!$D$3:$BC$174,MATCH(Progression_STI2D!AF$4,Problématiques_compétences!$D$3:$D$174,0),30)</f>
        <v>#N/A</v>
      </c>
      <c r="AG35" s="223" t="e">
        <f>INDEX(Problématiques_compétences!$D$3:$BC$174,MATCH(Progression_STI2D!AG$4,Problématiques_compétences!$D$3:$D$174,0),30)</f>
        <v>#N/A</v>
      </c>
      <c r="AH35" s="223" t="e">
        <f>INDEX(Problématiques_compétences!$D$3:$BC$174,MATCH(Progression_STI2D!AH$4,Problématiques_compétences!$D$3:$D$174,0),30)</f>
        <v>#N/A</v>
      </c>
      <c r="AI35" s="223" t="e">
        <f>INDEX(Problématiques_compétences!$D$3:$BC$174,MATCH(Progression_STI2D!AI$4,Problématiques_compétences!$D$3:$D$174,0),30)</f>
        <v>#N/A</v>
      </c>
      <c r="AJ35" s="223" t="e">
        <f>INDEX(Problématiques_compétences!$D$3:$BC$174,MATCH(Progression_STI2D!AJ$4,Problématiques_compétences!$D$3:$D$174,0),30)</f>
        <v>#N/A</v>
      </c>
      <c r="AK35" s="223" t="e">
        <f>INDEX(Problématiques_compétences!$D$3:$BC$174,MATCH(Progression_STI2D!AK$4,Problématiques_compétences!$D$3:$D$174,0),30)</f>
        <v>#N/A</v>
      </c>
      <c r="AL35" s="223" t="e">
        <f>INDEX(Problématiques_compétences!$D$3:$BC$174,MATCH(Progression_STI2D!AL$4,Problématiques_compétences!$D$3:$D$174,0),30)</f>
        <v>#N/A</v>
      </c>
      <c r="AM35" s="223" t="e">
        <f>INDEX(Problématiques_compétences!$D$3:$BC$174,MATCH(Progression_STI2D!AM$4,Problématiques_compétences!$D$3:$D$174,0),30)</f>
        <v>#N/A</v>
      </c>
    </row>
    <row r="36" spans="1:39" ht="45" customHeight="1" x14ac:dyDescent="0.25">
      <c r="A36" s="778" t="s">
        <v>325</v>
      </c>
      <c r="B36" s="779" t="s">
        <v>326</v>
      </c>
      <c r="C36" s="556" t="s">
        <v>236</v>
      </c>
      <c r="D36" s="559" t="s">
        <v>359</v>
      </c>
      <c r="E36" s="560"/>
      <c r="F36" s="560" t="s">
        <v>286</v>
      </c>
      <c r="G36" s="560" t="s">
        <v>286</v>
      </c>
      <c r="H36" s="575" t="s">
        <v>327</v>
      </c>
      <c r="I36" s="584">
        <f t="shared" si="0"/>
        <v>2</v>
      </c>
      <c r="J36" s="579">
        <f>INDEX(Problématiques_compétences!$D$3:$BC$174,MATCH(Progression_STI2D!J$4,Problématiques_compétences!$D$3:$D$174,0),31)</f>
        <v>0</v>
      </c>
      <c r="K36" s="223">
        <f>INDEX(Problématiques_compétences!$D$3:$BC$174,MATCH(Progression_STI2D!K$4,Problématiques_compétences!$D$3:$D$174,0),31)</f>
        <v>0</v>
      </c>
      <c r="L36" s="223">
        <f>INDEX(Problématiques_compétences!$D$3:$BC$174,MATCH(Progression_STI2D!L$4,Problématiques_compétences!$D$3:$D$174,0),31)</f>
        <v>0</v>
      </c>
      <c r="M36" s="223" t="str">
        <f>INDEX(Problématiques_compétences!$D$3:$BC$174,MATCH(Progression_STI2D!M$4,Problématiques_compétences!$D$3:$D$174,0),31)</f>
        <v>x</v>
      </c>
      <c r="N36" s="223">
        <f>INDEX(Problématiques_compétences!$D$3:$BC$174,MATCH(Progression_STI2D!N$4,Problématiques_compétences!$D$3:$D$174,0),31)</f>
        <v>0</v>
      </c>
      <c r="O36" s="223">
        <f>INDEX(Problématiques_compétences!$D$3:$BC$174,MATCH(Progression_STI2D!O$4,Problématiques_compétences!$D$3:$D$174,0),31)</f>
        <v>0</v>
      </c>
      <c r="P36" s="223">
        <f>INDEX(Problématiques_compétences!$D$3:$BC$174,MATCH(Progression_STI2D!P$4,Problématiques_compétences!$D$3:$D$174,0),31)</f>
        <v>0</v>
      </c>
      <c r="Q36" s="223">
        <f>INDEX(Problématiques_compétences!$D$3:$BC$174,MATCH(Progression_STI2D!Q$4,Problématiques_compétences!$D$3:$D$174,0),31)</f>
        <v>0</v>
      </c>
      <c r="R36" s="223">
        <f>INDEX(Problématiques_compétences!$D$3:$BC$174,MATCH(Progression_STI2D!R$4,Problématiques_compétences!$D$3:$D$174,0),31)</f>
        <v>0</v>
      </c>
      <c r="S36" s="223">
        <f>INDEX(Problématiques_compétences!$D$3:$BC$174,MATCH(Progression_STI2D!S$4,Problématiques_compétences!$D$3:$D$174,0),31)</f>
        <v>0</v>
      </c>
      <c r="T36" s="223" t="str">
        <f>INDEX(Problématiques_compétences!$D$3:$BC$174,MATCH(Progression_STI2D!T$4,Problématiques_compétences!$D$3:$D$174,0),31)</f>
        <v>x</v>
      </c>
      <c r="U36" s="223">
        <f>INDEX(Problématiques_compétences!$D$3:$BC$174,MATCH(Progression_STI2D!U$4,Problématiques_compétences!$D$3:$D$174,0),31)</f>
        <v>0</v>
      </c>
      <c r="V36" s="223">
        <f>INDEX(Problématiques_compétences!$D$3:$BC$174,MATCH(Progression_STI2D!V$4,Problématiques_compétences!$D$3:$D$174,0),31)</f>
        <v>0</v>
      </c>
      <c r="W36" s="223">
        <f>INDEX(Problématiques_compétences!$D$3:$BC$174,MATCH(Progression_STI2D!W$4,Problématiques_compétences!$D$3:$D$174,0),31)</f>
        <v>0</v>
      </c>
      <c r="X36" s="223">
        <f>INDEX(Problématiques_compétences!$D$3:$BC$174,MATCH(Progression_STI2D!X$4,Problématiques_compétences!$D$3:$D$174,0),31)</f>
        <v>0</v>
      </c>
      <c r="Y36" s="223" t="e">
        <f>INDEX(Problématiques_compétences!$D$3:$BC$174,MATCH(Progression_STI2D!Y$4,Problématiques_compétences!$D$3:$D$174,0),31)</f>
        <v>#N/A</v>
      </c>
      <c r="Z36" s="223" t="e">
        <f>INDEX(Problématiques_compétences!$D$3:$BC$174,MATCH(Progression_STI2D!Z$4,Problématiques_compétences!$D$3:$D$174,0),31)</f>
        <v>#N/A</v>
      </c>
      <c r="AA36" s="223" t="e">
        <f>INDEX(Problématiques_compétences!$D$3:$BC$174,MATCH(Progression_STI2D!AA$4,Problématiques_compétences!$D$3:$D$174,0),31)</f>
        <v>#N/A</v>
      </c>
      <c r="AB36" s="223" t="e">
        <f>INDEX(Problématiques_compétences!$D$3:$BC$174,MATCH(Progression_STI2D!AB$4,Problématiques_compétences!$D$3:$D$174,0),31)</f>
        <v>#N/A</v>
      </c>
      <c r="AC36" s="223" t="e">
        <f>INDEX(Problématiques_compétences!$D$3:$BC$174,MATCH(Progression_STI2D!AC$4,Problématiques_compétences!$D$3:$D$174,0),31)</f>
        <v>#N/A</v>
      </c>
      <c r="AD36" s="223" t="e">
        <f>INDEX(Problématiques_compétences!$D$3:$BC$174,MATCH(Progression_STI2D!AD$4,Problématiques_compétences!$D$3:$D$174,0),31)</f>
        <v>#N/A</v>
      </c>
      <c r="AE36" s="223" t="e">
        <f>INDEX(Problématiques_compétences!$D$3:$BC$174,MATCH(Progression_STI2D!AE$4,Problématiques_compétences!$D$3:$D$174,0),31)</f>
        <v>#N/A</v>
      </c>
      <c r="AF36" s="223" t="e">
        <f>INDEX(Problématiques_compétences!$D$3:$BC$174,MATCH(Progression_STI2D!AF$4,Problématiques_compétences!$D$3:$D$174,0),31)</f>
        <v>#N/A</v>
      </c>
      <c r="AG36" s="223" t="e">
        <f>INDEX(Problématiques_compétences!$D$3:$BC$174,MATCH(Progression_STI2D!AG$4,Problématiques_compétences!$D$3:$D$174,0),31)</f>
        <v>#N/A</v>
      </c>
      <c r="AH36" s="223" t="e">
        <f>INDEX(Problématiques_compétences!$D$3:$BC$174,MATCH(Progression_STI2D!AH$4,Problématiques_compétences!$D$3:$D$174,0),31)</f>
        <v>#N/A</v>
      </c>
      <c r="AI36" s="223" t="e">
        <f>INDEX(Problématiques_compétences!$D$3:$BC$174,MATCH(Progression_STI2D!AI$4,Problématiques_compétences!$D$3:$D$174,0),31)</f>
        <v>#N/A</v>
      </c>
      <c r="AJ36" s="223" t="e">
        <f>INDEX(Problématiques_compétences!$D$3:$BC$174,MATCH(Progression_STI2D!AJ$4,Problématiques_compétences!$D$3:$D$174,0),31)</f>
        <v>#N/A</v>
      </c>
      <c r="AK36" s="223" t="e">
        <f>INDEX(Problématiques_compétences!$D$3:$BC$174,MATCH(Progression_STI2D!AK$4,Problématiques_compétences!$D$3:$D$174,0),31)</f>
        <v>#N/A</v>
      </c>
      <c r="AL36" s="223" t="e">
        <f>INDEX(Problématiques_compétences!$D$3:$BC$174,MATCH(Progression_STI2D!AL$4,Problématiques_compétences!$D$3:$D$174,0),31)</f>
        <v>#N/A</v>
      </c>
      <c r="AM36" s="223" t="e">
        <f>INDEX(Problématiques_compétences!$D$3:$BC$174,MATCH(Progression_STI2D!AM$4,Problématiques_compétences!$D$3:$D$174,0),31)</f>
        <v>#N/A</v>
      </c>
    </row>
    <row r="37" spans="1:39" ht="30" x14ac:dyDescent="0.25">
      <c r="A37" s="778"/>
      <c r="B37" s="781"/>
      <c r="C37" s="130" t="s">
        <v>238</v>
      </c>
      <c r="D37" s="137" t="s">
        <v>360</v>
      </c>
      <c r="E37" s="94"/>
      <c r="F37" s="94" t="s">
        <v>286</v>
      </c>
      <c r="G37" s="94" t="s">
        <v>286</v>
      </c>
      <c r="H37" s="139" t="s">
        <v>361</v>
      </c>
      <c r="I37" s="584">
        <f t="shared" si="0"/>
        <v>4</v>
      </c>
      <c r="J37" s="579">
        <f>INDEX(Problématiques_compétences!$D$3:$BC$174,MATCH(Progression_STI2D!J$4,Problématiques_compétences!$D$3:$D$174,0),32)</f>
        <v>0</v>
      </c>
      <c r="K37" s="223">
        <f>INDEX(Problématiques_compétences!$D$3:$BC$174,MATCH(Progression_STI2D!K$4,Problématiques_compétences!$D$3:$D$174,0),32)</f>
        <v>0</v>
      </c>
      <c r="L37" s="223">
        <f>INDEX(Problématiques_compétences!$D$3:$BC$174,MATCH(Progression_STI2D!L$4,Problématiques_compétences!$D$3:$D$174,0),32)</f>
        <v>0</v>
      </c>
      <c r="M37" s="223" t="str">
        <f>INDEX(Problématiques_compétences!$D$3:$BC$174,MATCH(Progression_STI2D!M$4,Problématiques_compétences!$D$3:$D$174,0),32)</f>
        <v>x</v>
      </c>
      <c r="N37" s="223">
        <f>INDEX(Problématiques_compétences!$D$3:$BC$174,MATCH(Progression_STI2D!N$4,Problématiques_compétences!$D$3:$D$174,0),32)</f>
        <v>0</v>
      </c>
      <c r="O37" s="223">
        <f>INDEX(Problématiques_compétences!$D$3:$BC$174,MATCH(Progression_STI2D!O$4,Problématiques_compétences!$D$3:$D$174,0),32)</f>
        <v>0</v>
      </c>
      <c r="P37" s="223" t="str">
        <f>INDEX(Problématiques_compétences!$D$3:$BC$174,MATCH(Progression_STI2D!P$4,Problématiques_compétences!$D$3:$D$174,0),32)</f>
        <v>x</v>
      </c>
      <c r="Q37" s="223" t="str">
        <f>INDEX(Problématiques_compétences!$D$3:$BC$174,MATCH(Progression_STI2D!Q$4,Problématiques_compétences!$D$3:$D$174,0),32)</f>
        <v>x</v>
      </c>
      <c r="R37" s="223">
        <f>INDEX(Problématiques_compétences!$D$3:$BC$174,MATCH(Progression_STI2D!R$4,Problématiques_compétences!$D$3:$D$174,0),32)</f>
        <v>0</v>
      </c>
      <c r="S37" s="223">
        <f>INDEX(Problématiques_compétences!$D$3:$BC$174,MATCH(Progression_STI2D!S$4,Problématiques_compétences!$D$3:$D$174,0),32)</f>
        <v>0</v>
      </c>
      <c r="T37" s="223" t="str">
        <f>INDEX(Problématiques_compétences!$D$3:$BC$174,MATCH(Progression_STI2D!T$4,Problématiques_compétences!$D$3:$D$174,0),32)</f>
        <v>x</v>
      </c>
      <c r="U37" s="223">
        <f>INDEX(Problématiques_compétences!$D$3:$BC$174,MATCH(Progression_STI2D!U$4,Problématiques_compétences!$D$3:$D$174,0),32)</f>
        <v>0</v>
      </c>
      <c r="V37" s="223">
        <f>INDEX(Problématiques_compétences!$D$3:$BC$174,MATCH(Progression_STI2D!V$4,Problématiques_compétences!$D$3:$D$174,0),32)</f>
        <v>0</v>
      </c>
      <c r="W37" s="223">
        <f>INDEX(Problématiques_compétences!$D$3:$BC$174,MATCH(Progression_STI2D!W$4,Problématiques_compétences!$D$3:$D$174,0),32)</f>
        <v>0</v>
      </c>
      <c r="X37" s="223">
        <f>INDEX(Problématiques_compétences!$D$3:$BC$174,MATCH(Progression_STI2D!X$4,Problématiques_compétences!$D$3:$D$174,0),32)</f>
        <v>0</v>
      </c>
      <c r="Y37" s="223" t="e">
        <f>INDEX(Problématiques_compétences!$D$3:$BC$174,MATCH(Progression_STI2D!Y$4,Problématiques_compétences!$D$3:$D$174,0),32)</f>
        <v>#N/A</v>
      </c>
      <c r="Z37" s="223" t="e">
        <f>INDEX(Problématiques_compétences!$D$3:$BC$174,MATCH(Progression_STI2D!Z$4,Problématiques_compétences!$D$3:$D$174,0),32)</f>
        <v>#N/A</v>
      </c>
      <c r="AA37" s="223" t="e">
        <f>INDEX(Problématiques_compétences!$D$3:$BC$174,MATCH(Progression_STI2D!AA$4,Problématiques_compétences!$D$3:$D$174,0),32)</f>
        <v>#N/A</v>
      </c>
      <c r="AB37" s="223" t="e">
        <f>INDEX(Problématiques_compétences!$D$3:$BC$174,MATCH(Progression_STI2D!AB$4,Problématiques_compétences!$D$3:$D$174,0),32)</f>
        <v>#N/A</v>
      </c>
      <c r="AC37" s="223" t="e">
        <f>INDEX(Problématiques_compétences!$D$3:$BC$174,MATCH(Progression_STI2D!AC$4,Problématiques_compétences!$D$3:$D$174,0),32)</f>
        <v>#N/A</v>
      </c>
      <c r="AD37" s="223" t="e">
        <f>INDEX(Problématiques_compétences!$D$3:$BC$174,MATCH(Progression_STI2D!AD$4,Problématiques_compétences!$D$3:$D$174,0),32)</f>
        <v>#N/A</v>
      </c>
      <c r="AE37" s="223" t="e">
        <f>INDEX(Problématiques_compétences!$D$3:$BC$174,MATCH(Progression_STI2D!AE$4,Problématiques_compétences!$D$3:$D$174,0),32)</f>
        <v>#N/A</v>
      </c>
      <c r="AF37" s="223" t="e">
        <f>INDEX(Problématiques_compétences!$D$3:$BC$174,MATCH(Progression_STI2D!AF$4,Problématiques_compétences!$D$3:$D$174,0),32)</f>
        <v>#N/A</v>
      </c>
      <c r="AG37" s="223" t="e">
        <f>INDEX(Problématiques_compétences!$D$3:$BC$174,MATCH(Progression_STI2D!AG$4,Problématiques_compétences!$D$3:$D$174,0),32)</f>
        <v>#N/A</v>
      </c>
      <c r="AH37" s="223" t="e">
        <f>INDEX(Problématiques_compétences!$D$3:$BC$174,MATCH(Progression_STI2D!AH$4,Problématiques_compétences!$D$3:$D$174,0),32)</f>
        <v>#N/A</v>
      </c>
      <c r="AI37" s="223" t="e">
        <f>INDEX(Problématiques_compétences!$D$3:$BC$174,MATCH(Progression_STI2D!AI$4,Problématiques_compétences!$D$3:$D$174,0),32)</f>
        <v>#N/A</v>
      </c>
      <c r="AJ37" s="223" t="e">
        <f>INDEX(Problématiques_compétences!$D$3:$BC$174,MATCH(Progression_STI2D!AJ$4,Problématiques_compétences!$D$3:$D$174,0),32)</f>
        <v>#N/A</v>
      </c>
      <c r="AK37" s="223" t="e">
        <f>INDEX(Problématiques_compétences!$D$3:$BC$174,MATCH(Progression_STI2D!AK$4,Problématiques_compétences!$D$3:$D$174,0),32)</f>
        <v>#N/A</v>
      </c>
      <c r="AL37" s="223" t="e">
        <f>INDEX(Problématiques_compétences!$D$3:$BC$174,MATCH(Progression_STI2D!AL$4,Problématiques_compétences!$D$3:$D$174,0),32)</f>
        <v>#N/A</v>
      </c>
      <c r="AM37" s="223" t="e">
        <f>INDEX(Problématiques_compétences!$D$3:$BC$174,MATCH(Progression_STI2D!AM$4,Problématiques_compétences!$D$3:$D$174,0),32)</f>
        <v>#N/A</v>
      </c>
    </row>
    <row r="38" spans="1:39" ht="45" x14ac:dyDescent="0.25">
      <c r="A38" s="778"/>
      <c r="B38" s="781"/>
      <c r="C38" s="130" t="s">
        <v>240</v>
      </c>
      <c r="D38" s="137" t="s">
        <v>362</v>
      </c>
      <c r="E38" s="94" t="s">
        <v>170</v>
      </c>
      <c r="F38" s="94" t="s">
        <v>286</v>
      </c>
      <c r="G38" s="94" t="s">
        <v>286</v>
      </c>
      <c r="H38" s="139" t="s">
        <v>363</v>
      </c>
      <c r="I38" s="584">
        <f t="shared" si="0"/>
        <v>3</v>
      </c>
      <c r="J38" s="579">
        <f>INDEX(Problématiques_compétences!$D$3:$BC$174,MATCH(Progression_STI2D!J$4,Problématiques_compétences!$D$3:$D$174,0),33)</f>
        <v>0</v>
      </c>
      <c r="K38" s="223">
        <f>INDEX(Problématiques_compétences!$D$3:$BC$174,MATCH(Progression_STI2D!K$4,Problématiques_compétences!$D$3:$D$174,0),33)</f>
        <v>0</v>
      </c>
      <c r="L38" s="223">
        <f>INDEX(Problématiques_compétences!$D$3:$BC$174,MATCH(Progression_STI2D!L$4,Problématiques_compétences!$D$3:$D$174,0),33)</f>
        <v>0</v>
      </c>
      <c r="M38" s="223">
        <f>INDEX(Problématiques_compétences!$D$3:$BC$174,MATCH(Progression_STI2D!M$4,Problématiques_compétences!$D$3:$D$174,0),33)</f>
        <v>0</v>
      </c>
      <c r="N38" s="223">
        <f>INDEX(Problématiques_compétences!$D$3:$BC$174,MATCH(Progression_STI2D!N$4,Problématiques_compétences!$D$3:$D$174,0),33)</f>
        <v>0</v>
      </c>
      <c r="O38" s="223">
        <f>INDEX(Problématiques_compétences!$D$3:$BC$174,MATCH(Progression_STI2D!O$4,Problématiques_compétences!$D$3:$D$174,0),33)</f>
        <v>0</v>
      </c>
      <c r="P38" s="223" t="str">
        <f>INDEX(Problématiques_compétences!$D$3:$BC$174,MATCH(Progression_STI2D!P$4,Problématiques_compétences!$D$3:$D$174,0),33)</f>
        <v>x</v>
      </c>
      <c r="Q38" s="223" t="str">
        <f>INDEX(Problématiques_compétences!$D$3:$BC$174,MATCH(Progression_STI2D!Q$4,Problématiques_compétences!$D$3:$D$174,0),33)</f>
        <v>x</v>
      </c>
      <c r="R38" s="223">
        <f>INDEX(Problématiques_compétences!$D$3:$BC$174,MATCH(Progression_STI2D!R$4,Problématiques_compétences!$D$3:$D$174,0),33)</f>
        <v>0</v>
      </c>
      <c r="S38" s="223">
        <f>INDEX(Problématiques_compétences!$D$3:$BC$174,MATCH(Progression_STI2D!S$4,Problématiques_compétences!$D$3:$D$174,0),33)</f>
        <v>0</v>
      </c>
      <c r="T38" s="223">
        <f>INDEX(Problématiques_compétences!$D$3:$BC$174,MATCH(Progression_STI2D!T$4,Problématiques_compétences!$D$3:$D$174,0),33)</f>
        <v>0</v>
      </c>
      <c r="U38" s="223">
        <f>INDEX(Problématiques_compétences!$D$3:$BC$174,MATCH(Progression_STI2D!U$4,Problématiques_compétences!$D$3:$D$174,0),33)</f>
        <v>0</v>
      </c>
      <c r="V38" s="223">
        <f>INDEX(Problématiques_compétences!$D$3:$BC$174,MATCH(Progression_STI2D!V$4,Problématiques_compétences!$D$3:$D$174,0),33)</f>
        <v>0</v>
      </c>
      <c r="W38" s="223" t="str">
        <f>INDEX(Problématiques_compétences!$D$3:$BC$174,MATCH(Progression_STI2D!W$4,Problématiques_compétences!$D$3:$D$174,0),33)</f>
        <v>x</v>
      </c>
      <c r="X38" s="223">
        <f>INDEX(Problématiques_compétences!$D$3:$BC$174,MATCH(Progression_STI2D!X$4,Problématiques_compétences!$D$3:$D$174,0),33)</f>
        <v>0</v>
      </c>
      <c r="Y38" s="223" t="e">
        <f>INDEX(Problématiques_compétences!$D$3:$BC$174,MATCH(Progression_STI2D!Y$4,Problématiques_compétences!$D$3:$D$174,0),33)</f>
        <v>#N/A</v>
      </c>
      <c r="Z38" s="223" t="e">
        <f>INDEX(Problématiques_compétences!$D$3:$BC$174,MATCH(Progression_STI2D!Z$4,Problématiques_compétences!$D$3:$D$174,0),33)</f>
        <v>#N/A</v>
      </c>
      <c r="AA38" s="223" t="e">
        <f>INDEX(Problématiques_compétences!$D$3:$BC$174,MATCH(Progression_STI2D!AA$4,Problématiques_compétences!$D$3:$D$174,0),33)</f>
        <v>#N/A</v>
      </c>
      <c r="AB38" s="223" t="e">
        <f>INDEX(Problématiques_compétences!$D$3:$BC$174,MATCH(Progression_STI2D!AB$4,Problématiques_compétences!$D$3:$D$174,0),33)</f>
        <v>#N/A</v>
      </c>
      <c r="AC38" s="223" t="e">
        <f>INDEX(Problématiques_compétences!$D$3:$BC$174,MATCH(Progression_STI2D!AC$4,Problématiques_compétences!$D$3:$D$174,0),33)</f>
        <v>#N/A</v>
      </c>
      <c r="AD38" s="223" t="e">
        <f>INDEX(Problématiques_compétences!$D$3:$BC$174,MATCH(Progression_STI2D!AD$4,Problématiques_compétences!$D$3:$D$174,0),33)</f>
        <v>#N/A</v>
      </c>
      <c r="AE38" s="223" t="e">
        <f>INDEX(Problématiques_compétences!$D$3:$BC$174,MATCH(Progression_STI2D!AE$4,Problématiques_compétences!$D$3:$D$174,0),33)</f>
        <v>#N/A</v>
      </c>
      <c r="AF38" s="223" t="e">
        <f>INDEX(Problématiques_compétences!$D$3:$BC$174,MATCH(Progression_STI2D!AF$4,Problématiques_compétences!$D$3:$D$174,0),33)</f>
        <v>#N/A</v>
      </c>
      <c r="AG38" s="223" t="e">
        <f>INDEX(Problématiques_compétences!$D$3:$BC$174,MATCH(Progression_STI2D!AG$4,Problématiques_compétences!$D$3:$D$174,0),33)</f>
        <v>#N/A</v>
      </c>
      <c r="AH38" s="223" t="e">
        <f>INDEX(Problématiques_compétences!$D$3:$BC$174,MATCH(Progression_STI2D!AH$4,Problématiques_compétences!$D$3:$D$174,0),33)</f>
        <v>#N/A</v>
      </c>
      <c r="AI38" s="223" t="e">
        <f>INDEX(Problématiques_compétences!$D$3:$BC$174,MATCH(Progression_STI2D!AI$4,Problématiques_compétences!$D$3:$D$174,0),33)</f>
        <v>#N/A</v>
      </c>
      <c r="AJ38" s="223" t="e">
        <f>INDEX(Problématiques_compétences!$D$3:$BC$174,MATCH(Progression_STI2D!AJ$4,Problématiques_compétences!$D$3:$D$174,0),33)</f>
        <v>#N/A</v>
      </c>
      <c r="AK38" s="223" t="e">
        <f>INDEX(Problématiques_compétences!$D$3:$BC$174,MATCH(Progression_STI2D!AK$4,Problématiques_compétences!$D$3:$D$174,0),33)</f>
        <v>#N/A</v>
      </c>
      <c r="AL38" s="223" t="e">
        <f>INDEX(Problématiques_compétences!$D$3:$BC$174,MATCH(Progression_STI2D!AL$4,Problématiques_compétences!$D$3:$D$174,0),33)</f>
        <v>#N/A</v>
      </c>
      <c r="AM38" s="223" t="e">
        <f>INDEX(Problématiques_compétences!$D$3:$BC$174,MATCH(Progression_STI2D!AM$4,Problématiques_compétences!$D$3:$D$174,0),33)</f>
        <v>#N/A</v>
      </c>
    </row>
    <row r="39" spans="1:39" ht="30.75" thickBot="1" x14ac:dyDescent="0.3">
      <c r="A39" s="778"/>
      <c r="B39" s="781"/>
      <c r="C39" s="141" t="s">
        <v>242</v>
      </c>
      <c r="D39" s="142" t="s">
        <v>243</v>
      </c>
      <c r="E39" s="143" t="s">
        <v>170</v>
      </c>
      <c r="F39" s="143" t="s">
        <v>286</v>
      </c>
      <c r="G39" s="143" t="s">
        <v>286</v>
      </c>
      <c r="H39" s="219" t="s">
        <v>363</v>
      </c>
      <c r="I39" s="584">
        <f t="shared" si="0"/>
        <v>2</v>
      </c>
      <c r="J39" s="579">
        <f>INDEX(Problématiques_compétences!$D$3:$BC$174,MATCH(Progression_STI2D!J$4,Problématiques_compétences!$D$3:$D$174,0),34)</f>
        <v>0</v>
      </c>
      <c r="K39" s="223">
        <f>INDEX(Problématiques_compétences!$D$3:$BC$174,MATCH(Progression_STI2D!K$4,Problématiques_compétences!$D$3:$D$174,0),34)</f>
        <v>0</v>
      </c>
      <c r="L39" s="223">
        <f>INDEX(Problématiques_compétences!$D$3:$BC$174,MATCH(Progression_STI2D!L$4,Problématiques_compétences!$D$3:$D$174,0),34)</f>
        <v>0</v>
      </c>
      <c r="M39" s="223">
        <f>INDEX(Problématiques_compétences!$D$3:$BC$174,MATCH(Progression_STI2D!M$4,Problématiques_compétences!$D$3:$D$174,0),34)</f>
        <v>0</v>
      </c>
      <c r="N39" s="223">
        <f>INDEX(Problématiques_compétences!$D$3:$BC$174,MATCH(Progression_STI2D!N$4,Problématiques_compétences!$D$3:$D$174,0),34)</f>
        <v>0</v>
      </c>
      <c r="O39" s="223">
        <f>INDEX(Problématiques_compétences!$D$3:$BC$174,MATCH(Progression_STI2D!O$4,Problématiques_compétences!$D$3:$D$174,0),34)</f>
        <v>0</v>
      </c>
      <c r="P39" s="223">
        <f>INDEX(Problématiques_compétences!$D$3:$BC$174,MATCH(Progression_STI2D!P$4,Problématiques_compétences!$D$3:$D$174,0),34)</f>
        <v>0</v>
      </c>
      <c r="Q39" s="223" t="str">
        <f>INDEX(Problématiques_compétences!$D$3:$BC$174,MATCH(Progression_STI2D!Q$4,Problématiques_compétences!$D$3:$D$174,0),34)</f>
        <v>x</v>
      </c>
      <c r="R39" s="223">
        <f>INDEX(Problématiques_compétences!$D$3:$BC$174,MATCH(Progression_STI2D!R$4,Problématiques_compétences!$D$3:$D$174,0),34)</f>
        <v>0</v>
      </c>
      <c r="S39" s="223">
        <f>INDEX(Problématiques_compétences!$D$3:$BC$174,MATCH(Progression_STI2D!S$4,Problématiques_compétences!$D$3:$D$174,0),34)</f>
        <v>0</v>
      </c>
      <c r="T39" s="223">
        <f>INDEX(Problématiques_compétences!$D$3:$BC$174,MATCH(Progression_STI2D!T$4,Problématiques_compétences!$D$3:$D$174,0),34)</f>
        <v>0</v>
      </c>
      <c r="U39" s="223">
        <f>INDEX(Problématiques_compétences!$D$3:$BC$174,MATCH(Progression_STI2D!U$4,Problématiques_compétences!$D$3:$D$174,0),34)</f>
        <v>0</v>
      </c>
      <c r="V39" s="223">
        <f>INDEX(Problématiques_compétences!$D$3:$BC$174,MATCH(Progression_STI2D!V$4,Problématiques_compétences!$D$3:$D$174,0),34)</f>
        <v>0</v>
      </c>
      <c r="W39" s="223" t="str">
        <f>INDEX(Problématiques_compétences!$D$3:$BC$174,MATCH(Progression_STI2D!W$4,Problématiques_compétences!$D$3:$D$174,0),34)</f>
        <v>x</v>
      </c>
      <c r="X39" s="223">
        <f>INDEX(Problématiques_compétences!$D$3:$BC$174,MATCH(Progression_STI2D!X$4,Problématiques_compétences!$D$3:$D$174,0),34)</f>
        <v>0</v>
      </c>
      <c r="Y39" s="223" t="e">
        <f>INDEX(Problématiques_compétences!$D$3:$BC$174,MATCH(Progression_STI2D!Y$4,Problématiques_compétences!$D$3:$D$174,0),34)</f>
        <v>#N/A</v>
      </c>
      <c r="Z39" s="223" t="e">
        <f>INDEX(Problématiques_compétences!$D$3:$BC$174,MATCH(Progression_STI2D!Z$4,Problématiques_compétences!$D$3:$D$174,0),34)</f>
        <v>#N/A</v>
      </c>
      <c r="AA39" s="223" t="e">
        <f>INDEX(Problématiques_compétences!$D$3:$BC$174,MATCH(Progression_STI2D!AA$4,Problématiques_compétences!$D$3:$D$174,0),34)</f>
        <v>#N/A</v>
      </c>
      <c r="AB39" s="223" t="e">
        <f>INDEX(Problématiques_compétences!$D$3:$BC$174,MATCH(Progression_STI2D!AB$4,Problématiques_compétences!$D$3:$D$174,0),34)</f>
        <v>#N/A</v>
      </c>
      <c r="AC39" s="223" t="e">
        <f>INDEX(Problématiques_compétences!$D$3:$BC$174,MATCH(Progression_STI2D!AC$4,Problématiques_compétences!$D$3:$D$174,0),34)</f>
        <v>#N/A</v>
      </c>
      <c r="AD39" s="223" t="e">
        <f>INDEX(Problématiques_compétences!$D$3:$BC$174,MATCH(Progression_STI2D!AD$4,Problématiques_compétences!$D$3:$D$174,0),34)</f>
        <v>#N/A</v>
      </c>
      <c r="AE39" s="223" t="e">
        <f>INDEX(Problématiques_compétences!$D$3:$BC$174,MATCH(Progression_STI2D!AE$4,Problématiques_compétences!$D$3:$D$174,0),34)</f>
        <v>#N/A</v>
      </c>
      <c r="AF39" s="223" t="e">
        <f>INDEX(Problématiques_compétences!$D$3:$BC$174,MATCH(Progression_STI2D!AF$4,Problématiques_compétences!$D$3:$D$174,0),34)</f>
        <v>#N/A</v>
      </c>
      <c r="AG39" s="223" t="e">
        <f>INDEX(Problématiques_compétences!$D$3:$BC$174,MATCH(Progression_STI2D!AG$4,Problématiques_compétences!$D$3:$D$174,0),34)</f>
        <v>#N/A</v>
      </c>
      <c r="AH39" s="223" t="e">
        <f>INDEX(Problématiques_compétences!$D$3:$BC$174,MATCH(Progression_STI2D!AH$4,Problématiques_compétences!$D$3:$D$174,0),34)</f>
        <v>#N/A</v>
      </c>
      <c r="AI39" s="223" t="e">
        <f>INDEX(Problématiques_compétences!$D$3:$BC$174,MATCH(Progression_STI2D!AI$4,Problématiques_compétences!$D$3:$D$174,0),34)</f>
        <v>#N/A</v>
      </c>
      <c r="AJ39" s="223" t="e">
        <f>INDEX(Problématiques_compétences!$D$3:$BC$174,MATCH(Progression_STI2D!AJ$4,Problématiques_compétences!$D$3:$D$174,0),34)</f>
        <v>#N/A</v>
      </c>
      <c r="AK39" s="223" t="e">
        <f>INDEX(Problématiques_compétences!$D$3:$BC$174,MATCH(Progression_STI2D!AK$4,Problématiques_compétences!$D$3:$D$174,0),34)</f>
        <v>#N/A</v>
      </c>
      <c r="AL39" s="223" t="e">
        <f>INDEX(Problématiques_compétences!$D$3:$BC$174,MATCH(Progression_STI2D!AL$4,Problématiques_compétences!$D$3:$D$174,0),34)</f>
        <v>#N/A</v>
      </c>
      <c r="AM39" s="223" t="e">
        <f>INDEX(Problématiques_compétences!$D$3:$BC$174,MATCH(Progression_STI2D!AM$4,Problématiques_compétences!$D$3:$D$174,0),34)</f>
        <v>#N/A</v>
      </c>
    </row>
    <row r="40" spans="1:39" ht="30" customHeight="1" x14ac:dyDescent="0.25">
      <c r="A40" s="778"/>
      <c r="B40" s="785"/>
      <c r="C40" s="151" t="s">
        <v>244</v>
      </c>
      <c r="D40" s="766" t="s">
        <v>245</v>
      </c>
      <c r="E40" s="767"/>
      <c r="F40" s="768"/>
      <c r="G40" s="146" t="s">
        <v>286</v>
      </c>
      <c r="H40" s="577"/>
      <c r="I40" s="585"/>
      <c r="J40" s="579">
        <f>INDEX(Problématiques_compétences!$D$3:$BC$174,MATCH(Progression_STI2D!J$4,Problématiques_compétences!$D$3:$D$174,0),35)</f>
        <v>0</v>
      </c>
      <c r="K40" s="223">
        <f>INDEX(Problématiques_compétences!$D$3:$BC$174,MATCH(Progression_STI2D!K$4,Problématiques_compétences!$D$3:$D$174,0),35)</f>
        <v>0</v>
      </c>
      <c r="L40" s="223">
        <f>INDEX(Problématiques_compétences!$D$3:$BC$174,MATCH(Progression_STI2D!L$4,Problématiques_compétences!$D$3:$D$174,0),35)</f>
        <v>0</v>
      </c>
      <c r="M40" s="223">
        <f>INDEX(Problématiques_compétences!$D$3:$BC$174,MATCH(Progression_STI2D!M$4,Problématiques_compétences!$D$3:$D$174,0),35)</f>
        <v>0</v>
      </c>
      <c r="N40" s="223">
        <f>INDEX(Problématiques_compétences!$D$3:$BC$174,MATCH(Progression_STI2D!N$4,Problématiques_compétences!$D$3:$D$174,0),35)</f>
        <v>0</v>
      </c>
      <c r="O40" s="223">
        <f>INDEX(Problématiques_compétences!$D$3:$BC$174,MATCH(Progression_STI2D!O$4,Problématiques_compétences!$D$3:$D$174,0),35)</f>
        <v>0</v>
      </c>
      <c r="P40" s="223">
        <f>INDEX(Problématiques_compétences!$D$3:$BC$174,MATCH(Progression_STI2D!P$4,Problématiques_compétences!$D$3:$D$174,0),35)</f>
        <v>0</v>
      </c>
      <c r="Q40" s="223">
        <f>INDEX(Problématiques_compétences!$D$3:$BC$174,MATCH(Progression_STI2D!Q$4,Problématiques_compétences!$D$3:$D$174,0),35)</f>
        <v>0</v>
      </c>
      <c r="R40" s="223">
        <f>INDEX(Problématiques_compétences!$D$3:$BC$174,MATCH(Progression_STI2D!R$4,Problématiques_compétences!$D$3:$D$174,0),35)</f>
        <v>0</v>
      </c>
      <c r="S40" s="223">
        <f>INDEX(Problématiques_compétences!$D$3:$BC$174,MATCH(Progression_STI2D!S$4,Problématiques_compétences!$D$3:$D$174,0),35)</f>
        <v>0</v>
      </c>
      <c r="T40" s="223">
        <f>INDEX(Problématiques_compétences!$D$3:$BC$174,MATCH(Progression_STI2D!T$4,Problématiques_compétences!$D$3:$D$174,0),35)</f>
        <v>0</v>
      </c>
      <c r="U40" s="223">
        <f>INDEX(Problématiques_compétences!$D$3:$BC$174,MATCH(Progression_STI2D!U$4,Problématiques_compétences!$D$3:$D$174,0),35)</f>
        <v>0</v>
      </c>
      <c r="V40" s="223">
        <f>INDEX(Problématiques_compétences!$D$3:$BC$174,MATCH(Progression_STI2D!V$4,Problématiques_compétences!$D$3:$D$174,0),35)</f>
        <v>0</v>
      </c>
      <c r="W40" s="223">
        <f>INDEX(Problématiques_compétences!$D$3:$BC$174,MATCH(Progression_STI2D!W$4,Problématiques_compétences!$D$3:$D$174,0),35)</f>
        <v>0</v>
      </c>
      <c r="X40" s="223">
        <f>INDEX(Problématiques_compétences!$D$3:$BC$174,MATCH(Progression_STI2D!X$4,Problématiques_compétences!$D$3:$D$174,0),35)</f>
        <v>0</v>
      </c>
      <c r="Y40" s="223" t="e">
        <f>INDEX(Problématiques_compétences!$D$3:$BC$174,MATCH(Progression_STI2D!Y$4,Problématiques_compétences!$D$3:$D$174,0),35)</f>
        <v>#N/A</v>
      </c>
      <c r="Z40" s="223" t="e">
        <f>INDEX(Problématiques_compétences!$D$3:$BC$174,MATCH(Progression_STI2D!Z$4,Problématiques_compétences!$D$3:$D$174,0),35)</f>
        <v>#N/A</v>
      </c>
      <c r="AA40" s="223" t="e">
        <f>INDEX(Problématiques_compétences!$D$3:$BC$174,MATCH(Progression_STI2D!AA$4,Problématiques_compétences!$D$3:$D$174,0),35)</f>
        <v>#N/A</v>
      </c>
      <c r="AB40" s="223" t="e">
        <f>INDEX(Problématiques_compétences!$D$3:$BC$174,MATCH(Progression_STI2D!AB$4,Problématiques_compétences!$D$3:$D$174,0),35)</f>
        <v>#N/A</v>
      </c>
      <c r="AC40" s="223" t="e">
        <f>INDEX(Problématiques_compétences!$D$3:$BC$174,MATCH(Progression_STI2D!AC$4,Problématiques_compétences!$D$3:$D$174,0),35)</f>
        <v>#N/A</v>
      </c>
      <c r="AD40" s="223" t="e">
        <f>INDEX(Problématiques_compétences!$D$3:$BC$174,MATCH(Progression_STI2D!AD$4,Problématiques_compétences!$D$3:$D$174,0),35)</f>
        <v>#N/A</v>
      </c>
      <c r="AE40" s="223" t="e">
        <f>INDEX(Problématiques_compétences!$D$3:$BC$174,MATCH(Progression_STI2D!AE$4,Problématiques_compétences!$D$3:$D$174,0),35)</f>
        <v>#N/A</v>
      </c>
      <c r="AF40" s="223" t="e">
        <f>INDEX(Problématiques_compétences!$D$3:$BC$174,MATCH(Progression_STI2D!AF$4,Problématiques_compétences!$D$3:$D$174,0),35)</f>
        <v>#N/A</v>
      </c>
      <c r="AG40" s="223" t="e">
        <f>INDEX(Problématiques_compétences!$D$3:$BC$174,MATCH(Progression_STI2D!AG$4,Problématiques_compétences!$D$3:$D$174,0),35)</f>
        <v>#N/A</v>
      </c>
      <c r="AH40" s="223" t="e">
        <f>INDEX(Problématiques_compétences!$D$3:$BC$174,MATCH(Progression_STI2D!AH$4,Problématiques_compétences!$D$3:$D$174,0),35)</f>
        <v>#N/A</v>
      </c>
      <c r="AI40" s="223" t="e">
        <f>INDEX(Problématiques_compétences!$D$3:$BC$174,MATCH(Progression_STI2D!AI$4,Problématiques_compétences!$D$3:$D$174,0),35)</f>
        <v>#N/A</v>
      </c>
      <c r="AJ40" s="223" t="e">
        <f>INDEX(Problématiques_compétences!$D$3:$BC$174,MATCH(Progression_STI2D!AJ$4,Problématiques_compétences!$D$3:$D$174,0),35)</f>
        <v>#N/A</v>
      </c>
      <c r="AK40" s="223" t="e">
        <f>INDEX(Problématiques_compétences!$D$3:$BC$174,MATCH(Progression_STI2D!AK$4,Problématiques_compétences!$D$3:$D$174,0),35)</f>
        <v>#N/A</v>
      </c>
      <c r="AL40" s="223" t="e">
        <f>INDEX(Problématiques_compétences!$D$3:$BC$174,MATCH(Progression_STI2D!AL$4,Problématiques_compétences!$D$3:$D$174,0),35)</f>
        <v>#N/A</v>
      </c>
      <c r="AM40" s="223" t="e">
        <f>INDEX(Problématiques_compétences!$D$3:$BC$174,MATCH(Progression_STI2D!AM$4,Problématiques_compétences!$D$3:$D$174,0),35)</f>
        <v>#N/A</v>
      </c>
    </row>
    <row r="41" spans="1:39" ht="15" customHeight="1" x14ac:dyDescent="0.25">
      <c r="A41" s="778"/>
      <c r="B41" s="785"/>
      <c r="C41" s="147" t="s">
        <v>364</v>
      </c>
      <c r="D41" s="787" t="s">
        <v>247</v>
      </c>
      <c r="E41" s="788"/>
      <c r="F41" s="789"/>
      <c r="G41" s="148" t="s">
        <v>309</v>
      </c>
      <c r="H41" s="140" t="s">
        <v>328</v>
      </c>
      <c r="I41" s="584">
        <f t="shared" si="0"/>
        <v>3</v>
      </c>
      <c r="J41" s="579">
        <f>INDEX(Problématiques_compétences!$D$3:$BC$174,MATCH(Progression_STI2D!J$4,Problématiques_compétences!$D$3:$D$174,0),36)</f>
        <v>0</v>
      </c>
      <c r="K41" s="223">
        <f>INDEX(Problématiques_compétences!$D$3:$BC$174,MATCH(Progression_STI2D!K$4,Problématiques_compétences!$D$3:$D$174,0),36)</f>
        <v>0</v>
      </c>
      <c r="L41" s="223">
        <f>INDEX(Problématiques_compétences!$D$3:$BC$174,MATCH(Progression_STI2D!L$4,Problématiques_compétences!$D$3:$D$174,0),36)</f>
        <v>0</v>
      </c>
      <c r="M41" s="223">
        <f>INDEX(Problématiques_compétences!$D$3:$BC$174,MATCH(Progression_STI2D!M$4,Problématiques_compétences!$D$3:$D$174,0),36)</f>
        <v>0</v>
      </c>
      <c r="N41" s="223">
        <f>INDEX(Problématiques_compétences!$D$3:$BC$174,MATCH(Progression_STI2D!N$4,Problématiques_compétences!$D$3:$D$174,0),36)</f>
        <v>0</v>
      </c>
      <c r="O41" s="223">
        <f>INDEX(Problématiques_compétences!$D$3:$BC$174,MATCH(Progression_STI2D!O$4,Problématiques_compétences!$D$3:$D$174,0),36)</f>
        <v>0</v>
      </c>
      <c r="P41" s="223">
        <f>INDEX(Problématiques_compétences!$D$3:$BC$174,MATCH(Progression_STI2D!P$4,Problématiques_compétences!$D$3:$D$174,0),36)</f>
        <v>0</v>
      </c>
      <c r="Q41" s="223">
        <f>INDEX(Problématiques_compétences!$D$3:$BC$174,MATCH(Progression_STI2D!Q$4,Problématiques_compétences!$D$3:$D$174,0),36)</f>
        <v>0</v>
      </c>
      <c r="R41" s="223">
        <f>INDEX(Problématiques_compétences!$D$3:$BC$174,MATCH(Progression_STI2D!R$4,Problématiques_compétences!$D$3:$D$174,0),36)</f>
        <v>0</v>
      </c>
      <c r="S41" s="223" t="str">
        <f>INDEX(Problématiques_compétences!$D$3:$BC$174,MATCH(Progression_STI2D!S$4,Problématiques_compétences!$D$3:$D$174,0),36)</f>
        <v>x</v>
      </c>
      <c r="T41" s="223" t="str">
        <f>INDEX(Problématiques_compétences!$D$3:$BC$174,MATCH(Progression_STI2D!T$4,Problématiques_compétences!$D$3:$D$174,0),36)</f>
        <v>x</v>
      </c>
      <c r="U41" s="223">
        <f>INDEX(Problématiques_compétences!$D$3:$BC$174,MATCH(Progression_STI2D!U$4,Problématiques_compétences!$D$3:$D$174,0),36)</f>
        <v>0</v>
      </c>
      <c r="V41" s="223">
        <f>INDEX(Problématiques_compétences!$D$3:$BC$174,MATCH(Progression_STI2D!V$4,Problématiques_compétences!$D$3:$D$174,0),36)</f>
        <v>0</v>
      </c>
      <c r="W41" s="223" t="str">
        <f>INDEX(Problématiques_compétences!$D$3:$BC$174,MATCH(Progression_STI2D!W$4,Problématiques_compétences!$D$3:$D$174,0),36)</f>
        <v>x</v>
      </c>
      <c r="X41" s="223">
        <f>INDEX(Problématiques_compétences!$D$3:$BC$174,MATCH(Progression_STI2D!X$4,Problématiques_compétences!$D$3:$D$174,0),36)</f>
        <v>0</v>
      </c>
      <c r="Y41" s="223" t="e">
        <f>INDEX(Problématiques_compétences!$D$3:$BC$174,MATCH(Progression_STI2D!Y$4,Problématiques_compétences!$D$3:$D$174,0),36)</f>
        <v>#N/A</v>
      </c>
      <c r="Z41" s="223" t="e">
        <f>INDEX(Problématiques_compétences!$D$3:$BC$174,MATCH(Progression_STI2D!Z$4,Problématiques_compétences!$D$3:$D$174,0),36)</f>
        <v>#N/A</v>
      </c>
      <c r="AA41" s="223" t="e">
        <f>INDEX(Problématiques_compétences!$D$3:$BC$174,MATCH(Progression_STI2D!AA$4,Problématiques_compétences!$D$3:$D$174,0),36)</f>
        <v>#N/A</v>
      </c>
      <c r="AB41" s="223" t="e">
        <f>INDEX(Problématiques_compétences!$D$3:$BC$174,MATCH(Progression_STI2D!AB$4,Problématiques_compétences!$D$3:$D$174,0),36)</f>
        <v>#N/A</v>
      </c>
      <c r="AC41" s="223" t="e">
        <f>INDEX(Problématiques_compétences!$D$3:$BC$174,MATCH(Progression_STI2D!AC$4,Problématiques_compétences!$D$3:$D$174,0),36)</f>
        <v>#N/A</v>
      </c>
      <c r="AD41" s="223" t="e">
        <f>INDEX(Problématiques_compétences!$D$3:$BC$174,MATCH(Progression_STI2D!AD$4,Problématiques_compétences!$D$3:$D$174,0),36)</f>
        <v>#N/A</v>
      </c>
      <c r="AE41" s="223" t="e">
        <f>INDEX(Problématiques_compétences!$D$3:$BC$174,MATCH(Progression_STI2D!AE$4,Problématiques_compétences!$D$3:$D$174,0),36)</f>
        <v>#N/A</v>
      </c>
      <c r="AF41" s="223" t="e">
        <f>INDEX(Problématiques_compétences!$D$3:$BC$174,MATCH(Progression_STI2D!AF$4,Problématiques_compétences!$D$3:$D$174,0),36)</f>
        <v>#N/A</v>
      </c>
      <c r="AG41" s="223" t="e">
        <f>INDEX(Problématiques_compétences!$D$3:$BC$174,MATCH(Progression_STI2D!AG$4,Problématiques_compétences!$D$3:$D$174,0),36)</f>
        <v>#N/A</v>
      </c>
      <c r="AH41" s="223" t="e">
        <f>INDEX(Problématiques_compétences!$D$3:$BC$174,MATCH(Progression_STI2D!AH$4,Problématiques_compétences!$D$3:$D$174,0),36)</f>
        <v>#N/A</v>
      </c>
      <c r="AI41" s="223" t="e">
        <f>INDEX(Problématiques_compétences!$D$3:$BC$174,MATCH(Progression_STI2D!AI$4,Problématiques_compétences!$D$3:$D$174,0),36)</f>
        <v>#N/A</v>
      </c>
      <c r="AJ41" s="223" t="e">
        <f>INDEX(Problématiques_compétences!$D$3:$BC$174,MATCH(Progression_STI2D!AJ$4,Problématiques_compétences!$D$3:$D$174,0),36)</f>
        <v>#N/A</v>
      </c>
      <c r="AK41" s="223" t="e">
        <f>INDEX(Problématiques_compétences!$D$3:$BC$174,MATCH(Progression_STI2D!AK$4,Problématiques_compétences!$D$3:$D$174,0),36)</f>
        <v>#N/A</v>
      </c>
      <c r="AL41" s="223" t="e">
        <f>INDEX(Problématiques_compétences!$D$3:$BC$174,MATCH(Progression_STI2D!AL$4,Problématiques_compétences!$D$3:$D$174,0),36)</f>
        <v>#N/A</v>
      </c>
      <c r="AM41" s="223" t="e">
        <f>INDEX(Problématiques_compétences!$D$3:$BC$174,MATCH(Progression_STI2D!AM$4,Problématiques_compétences!$D$3:$D$174,0),36)</f>
        <v>#N/A</v>
      </c>
    </row>
    <row r="42" spans="1:39" ht="15" customHeight="1" x14ac:dyDescent="0.25">
      <c r="A42" s="778"/>
      <c r="B42" s="785"/>
      <c r="C42" s="147" t="s">
        <v>365</v>
      </c>
      <c r="D42" s="787" t="s">
        <v>249</v>
      </c>
      <c r="E42" s="788"/>
      <c r="F42" s="789"/>
      <c r="G42" s="148" t="s">
        <v>311</v>
      </c>
      <c r="H42" s="140" t="s">
        <v>329</v>
      </c>
      <c r="I42" s="584">
        <f t="shared" si="0"/>
        <v>2</v>
      </c>
      <c r="J42" s="579">
        <f>INDEX(Problématiques_compétences!$D$3:$BC$174,MATCH(Progression_STI2D!J$4,Problématiques_compétences!$D$3:$D$174,0),37)</f>
        <v>0</v>
      </c>
      <c r="K42" s="223">
        <f>INDEX(Problématiques_compétences!$D$3:$BC$174,MATCH(Progression_STI2D!K$4,Problématiques_compétences!$D$3:$D$174,0),37)</f>
        <v>0</v>
      </c>
      <c r="L42" s="223">
        <f>INDEX(Problématiques_compétences!$D$3:$BC$174,MATCH(Progression_STI2D!L$4,Problématiques_compétences!$D$3:$D$174,0),37)</f>
        <v>0</v>
      </c>
      <c r="M42" s="223">
        <f>INDEX(Problématiques_compétences!$D$3:$BC$174,MATCH(Progression_STI2D!M$4,Problématiques_compétences!$D$3:$D$174,0),37)</f>
        <v>0</v>
      </c>
      <c r="N42" s="223">
        <f>INDEX(Problématiques_compétences!$D$3:$BC$174,MATCH(Progression_STI2D!N$4,Problématiques_compétences!$D$3:$D$174,0),37)</f>
        <v>0</v>
      </c>
      <c r="O42" s="223">
        <f>INDEX(Problématiques_compétences!$D$3:$BC$174,MATCH(Progression_STI2D!O$4,Problématiques_compétences!$D$3:$D$174,0),37)</f>
        <v>0</v>
      </c>
      <c r="P42" s="223">
        <f>INDEX(Problématiques_compétences!$D$3:$BC$174,MATCH(Progression_STI2D!P$4,Problématiques_compétences!$D$3:$D$174,0),37)</f>
        <v>0</v>
      </c>
      <c r="Q42" s="223">
        <f>INDEX(Problématiques_compétences!$D$3:$BC$174,MATCH(Progression_STI2D!Q$4,Problématiques_compétences!$D$3:$D$174,0),37)</f>
        <v>0</v>
      </c>
      <c r="R42" s="223">
        <f>INDEX(Problématiques_compétences!$D$3:$BC$174,MATCH(Progression_STI2D!R$4,Problématiques_compétences!$D$3:$D$174,0),37)</f>
        <v>0</v>
      </c>
      <c r="S42" s="223">
        <f>INDEX(Problématiques_compétences!$D$3:$BC$174,MATCH(Progression_STI2D!S$4,Problématiques_compétences!$D$3:$D$174,0),37)</f>
        <v>0</v>
      </c>
      <c r="T42" s="223">
        <f>INDEX(Problématiques_compétences!$D$3:$BC$174,MATCH(Progression_STI2D!T$4,Problématiques_compétences!$D$3:$D$174,0),37)</f>
        <v>0</v>
      </c>
      <c r="U42" s="223" t="str">
        <f>INDEX(Problématiques_compétences!$D$3:$BC$174,MATCH(Progression_STI2D!U$4,Problématiques_compétences!$D$3:$D$174,0),37)</f>
        <v>x</v>
      </c>
      <c r="V42" s="223">
        <f>INDEX(Problématiques_compétences!$D$3:$BC$174,MATCH(Progression_STI2D!V$4,Problématiques_compétences!$D$3:$D$174,0),37)</f>
        <v>0</v>
      </c>
      <c r="W42" s="223">
        <f>INDEX(Problématiques_compétences!$D$3:$BC$174,MATCH(Progression_STI2D!W$4,Problématiques_compétences!$D$3:$D$174,0),37)</f>
        <v>0</v>
      </c>
      <c r="X42" s="223" t="str">
        <f>INDEX(Problématiques_compétences!$D$3:$BC$174,MATCH(Progression_STI2D!X$4,Problématiques_compétences!$D$3:$D$174,0),37)</f>
        <v>x</v>
      </c>
      <c r="Y42" s="223" t="e">
        <f>INDEX(Problématiques_compétences!$D$3:$BC$174,MATCH(Progression_STI2D!Y$4,Problématiques_compétences!$D$3:$D$174,0),37)</f>
        <v>#N/A</v>
      </c>
      <c r="Z42" s="223" t="e">
        <f>INDEX(Problématiques_compétences!$D$3:$BC$174,MATCH(Progression_STI2D!Z$4,Problématiques_compétences!$D$3:$D$174,0),37)</f>
        <v>#N/A</v>
      </c>
      <c r="AA42" s="223" t="e">
        <f>INDEX(Problématiques_compétences!$D$3:$BC$174,MATCH(Progression_STI2D!AA$4,Problématiques_compétences!$D$3:$D$174,0),37)</f>
        <v>#N/A</v>
      </c>
      <c r="AB42" s="223" t="e">
        <f>INDEX(Problématiques_compétences!$D$3:$BC$174,MATCH(Progression_STI2D!AB$4,Problématiques_compétences!$D$3:$D$174,0),37)</f>
        <v>#N/A</v>
      </c>
      <c r="AC42" s="223" t="e">
        <f>INDEX(Problématiques_compétences!$D$3:$BC$174,MATCH(Progression_STI2D!AC$4,Problématiques_compétences!$D$3:$D$174,0),37)</f>
        <v>#N/A</v>
      </c>
      <c r="AD42" s="223" t="e">
        <f>INDEX(Problématiques_compétences!$D$3:$BC$174,MATCH(Progression_STI2D!AD$4,Problématiques_compétences!$D$3:$D$174,0),37)</f>
        <v>#N/A</v>
      </c>
      <c r="AE42" s="223" t="e">
        <f>INDEX(Problématiques_compétences!$D$3:$BC$174,MATCH(Progression_STI2D!AE$4,Problématiques_compétences!$D$3:$D$174,0),37)</f>
        <v>#N/A</v>
      </c>
      <c r="AF42" s="223" t="e">
        <f>INDEX(Problématiques_compétences!$D$3:$BC$174,MATCH(Progression_STI2D!AF$4,Problématiques_compétences!$D$3:$D$174,0),37)</f>
        <v>#N/A</v>
      </c>
      <c r="AG42" s="223" t="e">
        <f>INDEX(Problématiques_compétences!$D$3:$BC$174,MATCH(Progression_STI2D!AG$4,Problématiques_compétences!$D$3:$D$174,0),37)</f>
        <v>#N/A</v>
      </c>
      <c r="AH42" s="223" t="e">
        <f>INDEX(Problématiques_compétences!$D$3:$BC$174,MATCH(Progression_STI2D!AH$4,Problématiques_compétences!$D$3:$D$174,0),37)</f>
        <v>#N/A</v>
      </c>
      <c r="AI42" s="223" t="e">
        <f>INDEX(Problématiques_compétences!$D$3:$BC$174,MATCH(Progression_STI2D!AI$4,Problématiques_compétences!$D$3:$D$174,0),37)</f>
        <v>#N/A</v>
      </c>
      <c r="AJ42" s="223" t="e">
        <f>INDEX(Problématiques_compétences!$D$3:$BC$174,MATCH(Progression_STI2D!AJ$4,Problématiques_compétences!$D$3:$D$174,0),37)</f>
        <v>#N/A</v>
      </c>
      <c r="AK42" s="223" t="e">
        <f>INDEX(Problématiques_compétences!$D$3:$BC$174,MATCH(Progression_STI2D!AK$4,Problématiques_compétences!$D$3:$D$174,0),37)</f>
        <v>#N/A</v>
      </c>
      <c r="AL42" s="223" t="e">
        <f>INDEX(Problématiques_compétences!$D$3:$BC$174,MATCH(Progression_STI2D!AL$4,Problématiques_compétences!$D$3:$D$174,0),37)</f>
        <v>#N/A</v>
      </c>
      <c r="AM42" s="223" t="e">
        <f>INDEX(Problématiques_compétences!$D$3:$BC$174,MATCH(Progression_STI2D!AM$4,Problématiques_compétences!$D$3:$D$174,0),37)</f>
        <v>#N/A</v>
      </c>
    </row>
    <row r="43" spans="1:39" ht="15" customHeight="1" x14ac:dyDescent="0.25">
      <c r="A43" s="778"/>
      <c r="B43" s="785"/>
      <c r="C43" s="147" t="s">
        <v>366</v>
      </c>
      <c r="D43" s="787" t="s">
        <v>251</v>
      </c>
      <c r="E43" s="788"/>
      <c r="F43" s="789"/>
      <c r="G43" s="148" t="s">
        <v>314</v>
      </c>
      <c r="H43" s="140" t="s">
        <v>330</v>
      </c>
      <c r="I43" s="584">
        <f t="shared" si="0"/>
        <v>3</v>
      </c>
      <c r="J43" s="579">
        <f>INDEX(Problématiques_compétences!$D$3:$BC$174,MATCH(Progression_STI2D!J$4,Problématiques_compétences!$D$3:$D$174,0),38)</f>
        <v>0</v>
      </c>
      <c r="K43" s="223">
        <f>INDEX(Problématiques_compétences!$D$3:$BC$174,MATCH(Progression_STI2D!K$4,Problématiques_compétences!$D$3:$D$174,0),38)</f>
        <v>0</v>
      </c>
      <c r="L43" s="223">
        <f>INDEX(Problématiques_compétences!$D$3:$BC$174,MATCH(Progression_STI2D!L$4,Problématiques_compétences!$D$3:$D$174,0),38)</f>
        <v>0</v>
      </c>
      <c r="M43" s="223">
        <f>INDEX(Problématiques_compétences!$D$3:$BC$174,MATCH(Progression_STI2D!M$4,Problématiques_compétences!$D$3:$D$174,0),38)</f>
        <v>0</v>
      </c>
      <c r="N43" s="223">
        <f>INDEX(Problématiques_compétences!$D$3:$BC$174,MATCH(Progression_STI2D!N$4,Problématiques_compétences!$D$3:$D$174,0),38)</f>
        <v>0</v>
      </c>
      <c r="O43" s="223">
        <f>INDEX(Problématiques_compétences!$D$3:$BC$174,MATCH(Progression_STI2D!O$4,Problématiques_compétences!$D$3:$D$174,0),38)</f>
        <v>0</v>
      </c>
      <c r="P43" s="223">
        <f>INDEX(Problématiques_compétences!$D$3:$BC$174,MATCH(Progression_STI2D!P$4,Problématiques_compétences!$D$3:$D$174,0),38)</f>
        <v>0</v>
      </c>
      <c r="Q43" s="223">
        <f>INDEX(Problématiques_compétences!$D$3:$BC$174,MATCH(Progression_STI2D!Q$4,Problématiques_compétences!$D$3:$D$174,0),38)</f>
        <v>0</v>
      </c>
      <c r="R43" s="223">
        <f>INDEX(Problématiques_compétences!$D$3:$BC$174,MATCH(Progression_STI2D!R$4,Problématiques_compétences!$D$3:$D$174,0),38)</f>
        <v>0</v>
      </c>
      <c r="S43" s="223" t="str">
        <f>INDEX(Problématiques_compétences!$D$3:$BC$174,MATCH(Progression_STI2D!S$4,Problématiques_compétences!$D$3:$D$174,0),38)</f>
        <v>x</v>
      </c>
      <c r="T43" s="223">
        <f>INDEX(Problématiques_compétences!$D$3:$BC$174,MATCH(Progression_STI2D!T$4,Problématiques_compétences!$D$3:$D$174,0),38)</f>
        <v>0</v>
      </c>
      <c r="U43" s="223" t="str">
        <f>INDEX(Problématiques_compétences!$D$3:$BC$174,MATCH(Progression_STI2D!U$4,Problématiques_compétences!$D$3:$D$174,0),38)</f>
        <v>x</v>
      </c>
      <c r="V43" s="223">
        <f>INDEX(Problématiques_compétences!$D$3:$BC$174,MATCH(Progression_STI2D!V$4,Problématiques_compétences!$D$3:$D$174,0),38)</f>
        <v>0</v>
      </c>
      <c r="W43" s="223">
        <f>INDEX(Problématiques_compétences!$D$3:$BC$174,MATCH(Progression_STI2D!W$4,Problématiques_compétences!$D$3:$D$174,0),38)</f>
        <v>0</v>
      </c>
      <c r="X43" s="223" t="str">
        <f>INDEX(Problématiques_compétences!$D$3:$BC$174,MATCH(Progression_STI2D!X$4,Problématiques_compétences!$D$3:$D$174,0),38)</f>
        <v>x</v>
      </c>
      <c r="Y43" s="223" t="e">
        <f>INDEX(Problématiques_compétences!$D$3:$BC$174,MATCH(Progression_STI2D!Y$4,Problématiques_compétences!$D$3:$D$174,0),38)</f>
        <v>#N/A</v>
      </c>
      <c r="Z43" s="223" t="e">
        <f>INDEX(Problématiques_compétences!$D$3:$BC$174,MATCH(Progression_STI2D!Z$4,Problématiques_compétences!$D$3:$D$174,0),38)</f>
        <v>#N/A</v>
      </c>
      <c r="AA43" s="223" t="e">
        <f>INDEX(Problématiques_compétences!$D$3:$BC$174,MATCH(Progression_STI2D!AA$4,Problématiques_compétences!$D$3:$D$174,0),38)</f>
        <v>#N/A</v>
      </c>
      <c r="AB43" s="223" t="e">
        <f>INDEX(Problématiques_compétences!$D$3:$BC$174,MATCH(Progression_STI2D!AB$4,Problématiques_compétences!$D$3:$D$174,0),38)</f>
        <v>#N/A</v>
      </c>
      <c r="AC43" s="223" t="e">
        <f>INDEX(Problématiques_compétences!$D$3:$BC$174,MATCH(Progression_STI2D!AC$4,Problématiques_compétences!$D$3:$D$174,0),38)</f>
        <v>#N/A</v>
      </c>
      <c r="AD43" s="223" t="e">
        <f>INDEX(Problématiques_compétences!$D$3:$BC$174,MATCH(Progression_STI2D!AD$4,Problématiques_compétences!$D$3:$D$174,0),38)</f>
        <v>#N/A</v>
      </c>
      <c r="AE43" s="223" t="e">
        <f>INDEX(Problématiques_compétences!$D$3:$BC$174,MATCH(Progression_STI2D!AE$4,Problématiques_compétences!$D$3:$D$174,0),38)</f>
        <v>#N/A</v>
      </c>
      <c r="AF43" s="223" t="e">
        <f>INDEX(Problématiques_compétences!$D$3:$BC$174,MATCH(Progression_STI2D!AF$4,Problématiques_compétences!$D$3:$D$174,0),38)</f>
        <v>#N/A</v>
      </c>
      <c r="AG43" s="223" t="e">
        <f>INDEX(Problématiques_compétences!$D$3:$BC$174,MATCH(Progression_STI2D!AG$4,Problématiques_compétences!$D$3:$D$174,0),38)</f>
        <v>#N/A</v>
      </c>
      <c r="AH43" s="223" t="e">
        <f>INDEX(Problématiques_compétences!$D$3:$BC$174,MATCH(Progression_STI2D!AH$4,Problématiques_compétences!$D$3:$D$174,0),38)</f>
        <v>#N/A</v>
      </c>
      <c r="AI43" s="223" t="e">
        <f>INDEX(Problématiques_compétences!$D$3:$BC$174,MATCH(Progression_STI2D!AI$4,Problématiques_compétences!$D$3:$D$174,0),38)</f>
        <v>#N/A</v>
      </c>
      <c r="AJ43" s="223" t="e">
        <f>INDEX(Problématiques_compétences!$D$3:$BC$174,MATCH(Progression_STI2D!AJ$4,Problématiques_compétences!$D$3:$D$174,0),38)</f>
        <v>#N/A</v>
      </c>
      <c r="AK43" s="223" t="e">
        <f>INDEX(Problématiques_compétences!$D$3:$BC$174,MATCH(Progression_STI2D!AK$4,Problématiques_compétences!$D$3:$D$174,0),38)</f>
        <v>#N/A</v>
      </c>
      <c r="AL43" s="223" t="e">
        <f>INDEX(Problématiques_compétences!$D$3:$BC$174,MATCH(Progression_STI2D!AL$4,Problématiques_compétences!$D$3:$D$174,0),38)</f>
        <v>#N/A</v>
      </c>
      <c r="AM43" s="223" t="e">
        <f>INDEX(Problématiques_compétences!$D$3:$BC$174,MATCH(Progression_STI2D!AM$4,Problématiques_compétences!$D$3:$D$174,0),38)</f>
        <v>#N/A</v>
      </c>
    </row>
    <row r="44" spans="1:39" ht="15" customHeight="1" x14ac:dyDescent="0.25">
      <c r="A44" s="778"/>
      <c r="B44" s="785"/>
      <c r="C44" s="147" t="s">
        <v>367</v>
      </c>
      <c r="D44" s="787" t="s">
        <v>253</v>
      </c>
      <c r="E44" s="788"/>
      <c r="F44" s="789"/>
      <c r="G44" s="148" t="s">
        <v>316</v>
      </c>
      <c r="H44" s="140" t="s">
        <v>331</v>
      </c>
      <c r="I44" s="584">
        <f t="shared" si="0"/>
        <v>2</v>
      </c>
      <c r="J44" s="579">
        <f>INDEX(Problématiques_compétences!$D$3:$BC$174,MATCH(Progression_STI2D!J$4,Problématiques_compétences!$D$3:$D$174,0),39)</f>
        <v>0</v>
      </c>
      <c r="K44" s="223">
        <f>INDEX(Problématiques_compétences!$D$3:$BC$174,MATCH(Progression_STI2D!K$4,Problématiques_compétences!$D$3:$D$174,0),39)</f>
        <v>0</v>
      </c>
      <c r="L44" s="223">
        <f>INDEX(Problématiques_compétences!$D$3:$BC$174,MATCH(Progression_STI2D!L$4,Problématiques_compétences!$D$3:$D$174,0),39)</f>
        <v>0</v>
      </c>
      <c r="M44" s="223">
        <f>INDEX(Problématiques_compétences!$D$3:$BC$174,MATCH(Progression_STI2D!M$4,Problématiques_compétences!$D$3:$D$174,0),39)</f>
        <v>0</v>
      </c>
      <c r="N44" s="223">
        <f>INDEX(Problématiques_compétences!$D$3:$BC$174,MATCH(Progression_STI2D!N$4,Problématiques_compétences!$D$3:$D$174,0),39)</f>
        <v>0</v>
      </c>
      <c r="O44" s="223">
        <f>INDEX(Problématiques_compétences!$D$3:$BC$174,MATCH(Progression_STI2D!O$4,Problématiques_compétences!$D$3:$D$174,0),39)</f>
        <v>0</v>
      </c>
      <c r="P44" s="223">
        <f>INDEX(Problématiques_compétences!$D$3:$BC$174,MATCH(Progression_STI2D!P$4,Problématiques_compétences!$D$3:$D$174,0),39)</f>
        <v>0</v>
      </c>
      <c r="Q44" s="223">
        <f>INDEX(Problématiques_compétences!$D$3:$BC$174,MATCH(Progression_STI2D!Q$4,Problématiques_compétences!$D$3:$D$174,0),39)</f>
        <v>0</v>
      </c>
      <c r="R44" s="223">
        <f>INDEX(Problématiques_compétences!$D$3:$BC$174,MATCH(Progression_STI2D!R$4,Problématiques_compétences!$D$3:$D$174,0),39)</f>
        <v>0</v>
      </c>
      <c r="S44" s="223">
        <f>INDEX(Problématiques_compétences!$D$3:$BC$174,MATCH(Progression_STI2D!S$4,Problématiques_compétences!$D$3:$D$174,0),39)</f>
        <v>0</v>
      </c>
      <c r="T44" s="223" t="str">
        <f>INDEX(Problématiques_compétences!$D$3:$BC$174,MATCH(Progression_STI2D!T$4,Problématiques_compétences!$D$3:$D$174,0),39)</f>
        <v>x</v>
      </c>
      <c r="U44" s="223">
        <f>INDEX(Problématiques_compétences!$D$3:$BC$174,MATCH(Progression_STI2D!U$4,Problématiques_compétences!$D$3:$D$174,0),39)</f>
        <v>0</v>
      </c>
      <c r="V44" s="223">
        <f>INDEX(Problématiques_compétences!$D$3:$BC$174,MATCH(Progression_STI2D!V$4,Problématiques_compétences!$D$3:$D$174,0),39)</f>
        <v>0</v>
      </c>
      <c r="W44" s="223" t="str">
        <f>INDEX(Problématiques_compétences!$D$3:$BC$174,MATCH(Progression_STI2D!W$4,Problématiques_compétences!$D$3:$D$174,0),39)</f>
        <v>x</v>
      </c>
      <c r="X44" s="223">
        <f>INDEX(Problématiques_compétences!$D$3:$BC$174,MATCH(Progression_STI2D!X$4,Problématiques_compétences!$D$3:$D$174,0),39)</f>
        <v>0</v>
      </c>
      <c r="Y44" s="223" t="e">
        <f>INDEX(Problématiques_compétences!$D$3:$BC$174,MATCH(Progression_STI2D!Y$4,Problématiques_compétences!$D$3:$D$174,0),39)</f>
        <v>#N/A</v>
      </c>
      <c r="Z44" s="223" t="e">
        <f>INDEX(Problématiques_compétences!$D$3:$BC$174,MATCH(Progression_STI2D!Z$4,Problématiques_compétences!$D$3:$D$174,0),39)</f>
        <v>#N/A</v>
      </c>
      <c r="AA44" s="223" t="e">
        <f>INDEX(Problématiques_compétences!$D$3:$BC$174,MATCH(Progression_STI2D!AA$4,Problématiques_compétences!$D$3:$D$174,0),39)</f>
        <v>#N/A</v>
      </c>
      <c r="AB44" s="223" t="e">
        <f>INDEX(Problématiques_compétences!$D$3:$BC$174,MATCH(Progression_STI2D!AB$4,Problématiques_compétences!$D$3:$D$174,0),39)</f>
        <v>#N/A</v>
      </c>
      <c r="AC44" s="223" t="e">
        <f>INDEX(Problématiques_compétences!$D$3:$BC$174,MATCH(Progression_STI2D!AC$4,Problématiques_compétences!$D$3:$D$174,0),39)</f>
        <v>#N/A</v>
      </c>
      <c r="AD44" s="223" t="e">
        <f>INDEX(Problématiques_compétences!$D$3:$BC$174,MATCH(Progression_STI2D!AD$4,Problématiques_compétences!$D$3:$D$174,0),39)</f>
        <v>#N/A</v>
      </c>
      <c r="AE44" s="223" t="e">
        <f>INDEX(Problématiques_compétences!$D$3:$BC$174,MATCH(Progression_STI2D!AE$4,Problématiques_compétences!$D$3:$D$174,0),39)</f>
        <v>#N/A</v>
      </c>
      <c r="AF44" s="223" t="e">
        <f>INDEX(Problématiques_compétences!$D$3:$BC$174,MATCH(Progression_STI2D!AF$4,Problématiques_compétences!$D$3:$D$174,0),39)</f>
        <v>#N/A</v>
      </c>
      <c r="AG44" s="223" t="e">
        <f>INDEX(Problématiques_compétences!$D$3:$BC$174,MATCH(Progression_STI2D!AG$4,Problématiques_compétences!$D$3:$D$174,0),39)</f>
        <v>#N/A</v>
      </c>
      <c r="AH44" s="223" t="e">
        <f>INDEX(Problématiques_compétences!$D$3:$BC$174,MATCH(Progression_STI2D!AH$4,Problématiques_compétences!$D$3:$D$174,0),39)</f>
        <v>#N/A</v>
      </c>
      <c r="AI44" s="223" t="e">
        <f>INDEX(Problématiques_compétences!$D$3:$BC$174,MATCH(Progression_STI2D!AI$4,Problématiques_compétences!$D$3:$D$174,0),39)</f>
        <v>#N/A</v>
      </c>
      <c r="AJ44" s="223" t="e">
        <f>INDEX(Problématiques_compétences!$D$3:$BC$174,MATCH(Progression_STI2D!AJ$4,Problématiques_compétences!$D$3:$D$174,0),39)</f>
        <v>#N/A</v>
      </c>
      <c r="AK44" s="223" t="e">
        <f>INDEX(Problématiques_compétences!$D$3:$BC$174,MATCH(Progression_STI2D!AK$4,Problématiques_compétences!$D$3:$D$174,0),39)</f>
        <v>#N/A</v>
      </c>
      <c r="AL44" s="223" t="e">
        <f>INDEX(Problématiques_compétences!$D$3:$BC$174,MATCH(Progression_STI2D!AL$4,Problématiques_compétences!$D$3:$D$174,0),39)</f>
        <v>#N/A</v>
      </c>
      <c r="AM44" s="223" t="e">
        <f>INDEX(Problématiques_compétences!$D$3:$BC$174,MATCH(Progression_STI2D!AM$4,Problématiques_compétences!$D$3:$D$174,0),39)</f>
        <v>#N/A</v>
      </c>
    </row>
    <row r="45" spans="1:39" ht="15" customHeight="1" x14ac:dyDescent="0.25">
      <c r="A45" s="778"/>
      <c r="B45" s="785"/>
      <c r="C45" s="147" t="s">
        <v>368</v>
      </c>
      <c r="D45" s="787" t="s">
        <v>255</v>
      </c>
      <c r="E45" s="788"/>
      <c r="F45" s="789"/>
      <c r="G45" s="148" t="s">
        <v>318</v>
      </c>
      <c r="H45" s="140" t="s">
        <v>332</v>
      </c>
      <c r="I45" s="584">
        <f t="shared" si="0"/>
        <v>4</v>
      </c>
      <c r="J45" s="579">
        <f>INDEX(Problématiques_compétences!$D$3:$BC$174,MATCH(Progression_STI2D!J$4,Problématiques_compétences!$D$3:$D$174,0),40)</f>
        <v>0</v>
      </c>
      <c r="K45" s="223">
        <f>INDEX(Problématiques_compétences!$D$3:$BC$174,MATCH(Progression_STI2D!K$4,Problématiques_compétences!$D$3:$D$174,0),40)</f>
        <v>0</v>
      </c>
      <c r="L45" s="223">
        <f>INDEX(Problématiques_compétences!$D$3:$BC$174,MATCH(Progression_STI2D!L$4,Problématiques_compétences!$D$3:$D$174,0),40)</f>
        <v>0</v>
      </c>
      <c r="M45" s="223">
        <f>INDEX(Problématiques_compétences!$D$3:$BC$174,MATCH(Progression_STI2D!M$4,Problématiques_compétences!$D$3:$D$174,0),40)</f>
        <v>0</v>
      </c>
      <c r="N45" s="223">
        <f>INDEX(Problématiques_compétences!$D$3:$BC$174,MATCH(Progression_STI2D!N$4,Problématiques_compétences!$D$3:$D$174,0),40)</f>
        <v>0</v>
      </c>
      <c r="O45" s="223">
        <f>INDEX(Problématiques_compétences!$D$3:$BC$174,MATCH(Progression_STI2D!O$4,Problématiques_compétences!$D$3:$D$174,0),40)</f>
        <v>0</v>
      </c>
      <c r="P45" s="223">
        <f>INDEX(Problématiques_compétences!$D$3:$BC$174,MATCH(Progression_STI2D!P$4,Problématiques_compétences!$D$3:$D$174,0),40)</f>
        <v>0</v>
      </c>
      <c r="Q45" s="223">
        <f>INDEX(Problématiques_compétences!$D$3:$BC$174,MATCH(Progression_STI2D!Q$4,Problématiques_compétences!$D$3:$D$174,0),40)</f>
        <v>0</v>
      </c>
      <c r="R45" s="223">
        <f>INDEX(Problématiques_compétences!$D$3:$BC$174,MATCH(Progression_STI2D!R$4,Problématiques_compétences!$D$3:$D$174,0),40)</f>
        <v>0</v>
      </c>
      <c r="S45" s="223" t="str">
        <f>INDEX(Problématiques_compétences!$D$3:$BC$174,MATCH(Progression_STI2D!S$4,Problématiques_compétences!$D$3:$D$174,0),40)</f>
        <v>x</v>
      </c>
      <c r="T45" s="223">
        <f>INDEX(Problématiques_compétences!$D$3:$BC$174,MATCH(Progression_STI2D!T$4,Problématiques_compétences!$D$3:$D$174,0),40)</f>
        <v>0</v>
      </c>
      <c r="U45" s="223" t="str">
        <f>INDEX(Problématiques_compétences!$D$3:$BC$174,MATCH(Progression_STI2D!U$4,Problématiques_compétences!$D$3:$D$174,0),40)</f>
        <v>x</v>
      </c>
      <c r="V45" s="223">
        <f>INDEX(Problématiques_compétences!$D$3:$BC$174,MATCH(Progression_STI2D!V$4,Problématiques_compétences!$D$3:$D$174,0),40)</f>
        <v>0</v>
      </c>
      <c r="W45" s="223" t="str">
        <f>INDEX(Problématiques_compétences!$D$3:$BC$174,MATCH(Progression_STI2D!W$4,Problématiques_compétences!$D$3:$D$174,0),40)</f>
        <v>x</v>
      </c>
      <c r="X45" s="223" t="str">
        <f>INDEX(Problématiques_compétences!$D$3:$BC$174,MATCH(Progression_STI2D!X$4,Problématiques_compétences!$D$3:$D$174,0),40)</f>
        <v>x</v>
      </c>
      <c r="Y45" s="223" t="e">
        <f>INDEX(Problématiques_compétences!$D$3:$BC$174,MATCH(Progression_STI2D!Y$4,Problématiques_compétences!$D$3:$D$174,0),40)</f>
        <v>#N/A</v>
      </c>
      <c r="Z45" s="223" t="e">
        <f>INDEX(Problématiques_compétences!$D$3:$BC$174,MATCH(Progression_STI2D!Z$4,Problématiques_compétences!$D$3:$D$174,0),40)</f>
        <v>#N/A</v>
      </c>
      <c r="AA45" s="223" t="e">
        <f>INDEX(Problématiques_compétences!$D$3:$BC$174,MATCH(Progression_STI2D!AA$4,Problématiques_compétences!$D$3:$D$174,0),40)</f>
        <v>#N/A</v>
      </c>
      <c r="AB45" s="223" t="e">
        <f>INDEX(Problématiques_compétences!$D$3:$BC$174,MATCH(Progression_STI2D!AB$4,Problématiques_compétences!$D$3:$D$174,0),40)</f>
        <v>#N/A</v>
      </c>
      <c r="AC45" s="223" t="e">
        <f>INDEX(Problématiques_compétences!$D$3:$BC$174,MATCH(Progression_STI2D!AC$4,Problématiques_compétences!$D$3:$D$174,0),40)</f>
        <v>#N/A</v>
      </c>
      <c r="AD45" s="223" t="e">
        <f>INDEX(Problématiques_compétences!$D$3:$BC$174,MATCH(Progression_STI2D!AD$4,Problématiques_compétences!$D$3:$D$174,0),40)</f>
        <v>#N/A</v>
      </c>
      <c r="AE45" s="223" t="e">
        <f>INDEX(Problématiques_compétences!$D$3:$BC$174,MATCH(Progression_STI2D!AE$4,Problématiques_compétences!$D$3:$D$174,0),40)</f>
        <v>#N/A</v>
      </c>
      <c r="AF45" s="223" t="e">
        <f>INDEX(Problématiques_compétences!$D$3:$BC$174,MATCH(Progression_STI2D!AF$4,Problématiques_compétences!$D$3:$D$174,0),40)</f>
        <v>#N/A</v>
      </c>
      <c r="AG45" s="223" t="e">
        <f>INDEX(Problématiques_compétences!$D$3:$BC$174,MATCH(Progression_STI2D!AG$4,Problématiques_compétences!$D$3:$D$174,0),40)</f>
        <v>#N/A</v>
      </c>
      <c r="AH45" s="223" t="e">
        <f>INDEX(Problématiques_compétences!$D$3:$BC$174,MATCH(Progression_STI2D!AH$4,Problématiques_compétences!$D$3:$D$174,0),40)</f>
        <v>#N/A</v>
      </c>
      <c r="AI45" s="223" t="e">
        <f>INDEX(Problématiques_compétences!$D$3:$BC$174,MATCH(Progression_STI2D!AI$4,Problématiques_compétences!$D$3:$D$174,0),40)</f>
        <v>#N/A</v>
      </c>
      <c r="AJ45" s="223" t="e">
        <f>INDEX(Problématiques_compétences!$D$3:$BC$174,MATCH(Progression_STI2D!AJ$4,Problématiques_compétences!$D$3:$D$174,0),40)</f>
        <v>#N/A</v>
      </c>
      <c r="AK45" s="223" t="e">
        <f>INDEX(Problématiques_compétences!$D$3:$BC$174,MATCH(Progression_STI2D!AK$4,Problématiques_compétences!$D$3:$D$174,0),40)</f>
        <v>#N/A</v>
      </c>
      <c r="AL45" s="223" t="e">
        <f>INDEX(Problématiques_compétences!$D$3:$BC$174,MATCH(Progression_STI2D!AL$4,Problématiques_compétences!$D$3:$D$174,0),40)</f>
        <v>#N/A</v>
      </c>
      <c r="AM45" s="223" t="e">
        <f>INDEX(Problématiques_compétences!$D$3:$BC$174,MATCH(Progression_STI2D!AM$4,Problématiques_compétences!$D$3:$D$174,0),40)</f>
        <v>#N/A</v>
      </c>
    </row>
    <row r="46" spans="1:39" ht="21.75" customHeight="1" x14ac:dyDescent="0.25">
      <c r="A46" s="778"/>
      <c r="B46" s="785"/>
      <c r="C46" s="147" t="s">
        <v>369</v>
      </c>
      <c r="D46" s="787" t="s">
        <v>257</v>
      </c>
      <c r="E46" s="788"/>
      <c r="F46" s="789"/>
      <c r="G46" s="148" t="s">
        <v>320</v>
      </c>
      <c r="H46" s="140" t="s">
        <v>333</v>
      </c>
      <c r="I46" s="584">
        <f t="shared" si="0"/>
        <v>1</v>
      </c>
      <c r="J46" s="579">
        <f>INDEX(Problématiques_compétences!$D$3:$BC$174,MATCH(Progression_STI2D!J$4,Problématiques_compétences!$D$3:$D$174,0),41)</f>
        <v>0</v>
      </c>
      <c r="K46" s="223">
        <f>INDEX(Problématiques_compétences!$D$3:$BC$174,MATCH(Progression_STI2D!K$4,Problématiques_compétences!$D$3:$D$174,0),41)</f>
        <v>0</v>
      </c>
      <c r="L46" s="223">
        <f>INDEX(Problématiques_compétences!$D$3:$BC$174,MATCH(Progression_STI2D!L$4,Problématiques_compétences!$D$3:$D$174,0),41)</f>
        <v>0</v>
      </c>
      <c r="M46" s="223">
        <f>INDEX(Problématiques_compétences!$D$3:$BC$174,MATCH(Progression_STI2D!M$4,Problématiques_compétences!$D$3:$D$174,0),41)</f>
        <v>0</v>
      </c>
      <c r="N46" s="223">
        <f>INDEX(Problématiques_compétences!$D$3:$BC$174,MATCH(Progression_STI2D!N$4,Problématiques_compétences!$D$3:$D$174,0),41)</f>
        <v>0</v>
      </c>
      <c r="O46" s="223">
        <f>INDEX(Problématiques_compétences!$D$3:$BC$174,MATCH(Progression_STI2D!O$4,Problématiques_compétences!$D$3:$D$174,0),41)</f>
        <v>0</v>
      </c>
      <c r="P46" s="223">
        <f>INDEX(Problématiques_compétences!$D$3:$BC$174,MATCH(Progression_STI2D!P$4,Problématiques_compétences!$D$3:$D$174,0),41)</f>
        <v>0</v>
      </c>
      <c r="Q46" s="223">
        <f>INDEX(Problématiques_compétences!$D$3:$BC$174,MATCH(Progression_STI2D!Q$4,Problématiques_compétences!$D$3:$D$174,0),41)</f>
        <v>0</v>
      </c>
      <c r="R46" s="223">
        <f>INDEX(Problématiques_compétences!$D$3:$BC$174,MATCH(Progression_STI2D!R$4,Problématiques_compétences!$D$3:$D$174,0),41)</f>
        <v>0</v>
      </c>
      <c r="S46" s="223">
        <f>INDEX(Problématiques_compétences!$D$3:$BC$174,MATCH(Progression_STI2D!S$4,Problématiques_compétences!$D$3:$D$174,0),41)</f>
        <v>0</v>
      </c>
      <c r="T46" s="223" t="str">
        <f>INDEX(Problématiques_compétences!$D$3:$BC$174,MATCH(Progression_STI2D!T$4,Problématiques_compétences!$D$3:$D$174,0),41)</f>
        <v>x</v>
      </c>
      <c r="U46" s="223">
        <f>INDEX(Problématiques_compétences!$D$3:$BC$174,MATCH(Progression_STI2D!U$4,Problématiques_compétences!$D$3:$D$174,0),41)</f>
        <v>0</v>
      </c>
      <c r="V46" s="223">
        <f>INDEX(Problématiques_compétences!$D$3:$BC$174,MATCH(Progression_STI2D!V$4,Problématiques_compétences!$D$3:$D$174,0),41)</f>
        <v>0</v>
      </c>
      <c r="W46" s="223">
        <f>INDEX(Problématiques_compétences!$D$3:$BC$174,MATCH(Progression_STI2D!W$4,Problématiques_compétences!$D$3:$D$174,0),41)</f>
        <v>0</v>
      </c>
      <c r="X46" s="223">
        <f>INDEX(Problématiques_compétences!$D$3:$BC$174,MATCH(Progression_STI2D!X$4,Problématiques_compétences!$D$3:$D$174,0),41)</f>
        <v>0</v>
      </c>
      <c r="Y46" s="223" t="e">
        <f>INDEX(Problématiques_compétences!$D$3:$BC$174,MATCH(Progression_STI2D!Y$4,Problématiques_compétences!$D$3:$D$174,0),41)</f>
        <v>#N/A</v>
      </c>
      <c r="Z46" s="223" t="e">
        <f>INDEX(Problématiques_compétences!$D$3:$BC$174,MATCH(Progression_STI2D!Z$4,Problématiques_compétences!$D$3:$D$174,0),41)</f>
        <v>#N/A</v>
      </c>
      <c r="AA46" s="223" t="e">
        <f>INDEX(Problématiques_compétences!$D$3:$BC$174,MATCH(Progression_STI2D!AA$4,Problématiques_compétences!$D$3:$D$174,0),41)</f>
        <v>#N/A</v>
      </c>
      <c r="AB46" s="223" t="e">
        <f>INDEX(Problématiques_compétences!$D$3:$BC$174,MATCH(Progression_STI2D!AB$4,Problématiques_compétences!$D$3:$D$174,0),41)</f>
        <v>#N/A</v>
      </c>
      <c r="AC46" s="223" t="e">
        <f>INDEX(Problématiques_compétences!$D$3:$BC$174,MATCH(Progression_STI2D!AC$4,Problématiques_compétences!$D$3:$D$174,0),41)</f>
        <v>#N/A</v>
      </c>
      <c r="AD46" s="223" t="e">
        <f>INDEX(Problématiques_compétences!$D$3:$BC$174,MATCH(Progression_STI2D!AD$4,Problématiques_compétences!$D$3:$D$174,0),41)</f>
        <v>#N/A</v>
      </c>
      <c r="AE46" s="223" t="e">
        <f>INDEX(Problématiques_compétences!$D$3:$BC$174,MATCH(Progression_STI2D!AE$4,Problématiques_compétences!$D$3:$D$174,0),41)</f>
        <v>#N/A</v>
      </c>
      <c r="AF46" s="223" t="e">
        <f>INDEX(Problématiques_compétences!$D$3:$BC$174,MATCH(Progression_STI2D!AF$4,Problématiques_compétences!$D$3:$D$174,0),41)</f>
        <v>#N/A</v>
      </c>
      <c r="AG46" s="223" t="e">
        <f>INDEX(Problématiques_compétences!$D$3:$BC$174,MATCH(Progression_STI2D!AG$4,Problématiques_compétences!$D$3:$D$174,0),41)</f>
        <v>#N/A</v>
      </c>
      <c r="AH46" s="223" t="e">
        <f>INDEX(Problématiques_compétences!$D$3:$BC$174,MATCH(Progression_STI2D!AH$4,Problématiques_compétences!$D$3:$D$174,0),41)</f>
        <v>#N/A</v>
      </c>
      <c r="AI46" s="223" t="e">
        <f>INDEX(Problématiques_compétences!$D$3:$BC$174,MATCH(Progression_STI2D!AI$4,Problématiques_compétences!$D$3:$D$174,0),41)</f>
        <v>#N/A</v>
      </c>
      <c r="AJ46" s="223" t="e">
        <f>INDEX(Problématiques_compétences!$D$3:$BC$174,MATCH(Progression_STI2D!AJ$4,Problématiques_compétences!$D$3:$D$174,0),41)</f>
        <v>#N/A</v>
      </c>
      <c r="AK46" s="223" t="e">
        <f>INDEX(Problématiques_compétences!$D$3:$BC$174,MATCH(Progression_STI2D!AK$4,Problématiques_compétences!$D$3:$D$174,0),41)</f>
        <v>#N/A</v>
      </c>
      <c r="AL46" s="223" t="e">
        <f>INDEX(Problématiques_compétences!$D$3:$BC$174,MATCH(Progression_STI2D!AL$4,Problématiques_compétences!$D$3:$D$174,0),41)</f>
        <v>#N/A</v>
      </c>
      <c r="AM46" s="223" t="e">
        <f>INDEX(Problématiques_compétences!$D$3:$BC$174,MATCH(Progression_STI2D!AM$4,Problématiques_compétences!$D$3:$D$174,0),41)</f>
        <v>#N/A</v>
      </c>
    </row>
    <row r="47" spans="1:39" ht="42" customHeight="1" thickBot="1" x14ac:dyDescent="0.3">
      <c r="A47" s="778"/>
      <c r="B47" s="786"/>
      <c r="C47" s="149" t="s">
        <v>370</v>
      </c>
      <c r="D47" s="782" t="s">
        <v>259</v>
      </c>
      <c r="E47" s="783"/>
      <c r="F47" s="784"/>
      <c r="G47" s="150" t="s">
        <v>321</v>
      </c>
      <c r="H47" s="220" t="s">
        <v>334</v>
      </c>
      <c r="I47" s="584">
        <f t="shared" si="0"/>
        <v>5</v>
      </c>
      <c r="J47" s="579">
        <f>INDEX(Problématiques_compétences!$D$3:$BC$174,MATCH(Progression_STI2D!J$4,Problématiques_compétences!$D$3:$D$174,0),42)</f>
        <v>0</v>
      </c>
      <c r="K47" s="223">
        <f>INDEX(Problématiques_compétences!$D$3:$BC$174,MATCH(Progression_STI2D!K$4,Problématiques_compétences!$D$3:$D$174,0),42)</f>
        <v>0</v>
      </c>
      <c r="L47" s="223">
        <f>INDEX(Problématiques_compétences!$D$3:$BC$174,MATCH(Progression_STI2D!L$4,Problématiques_compétences!$D$3:$D$174,0),42)</f>
        <v>0</v>
      </c>
      <c r="M47" s="223">
        <f>INDEX(Problématiques_compétences!$D$3:$BC$174,MATCH(Progression_STI2D!M$4,Problématiques_compétences!$D$3:$D$174,0),42)</f>
        <v>0</v>
      </c>
      <c r="N47" s="223">
        <f>INDEX(Problématiques_compétences!$D$3:$BC$174,MATCH(Progression_STI2D!N$4,Problématiques_compétences!$D$3:$D$174,0),42)</f>
        <v>0</v>
      </c>
      <c r="O47" s="223">
        <f>INDEX(Problématiques_compétences!$D$3:$BC$174,MATCH(Progression_STI2D!O$4,Problématiques_compétences!$D$3:$D$174,0),42)</f>
        <v>0</v>
      </c>
      <c r="P47" s="223">
        <f>INDEX(Problématiques_compétences!$D$3:$BC$174,MATCH(Progression_STI2D!P$4,Problématiques_compétences!$D$3:$D$174,0),42)</f>
        <v>0</v>
      </c>
      <c r="Q47" s="223">
        <f>INDEX(Problématiques_compétences!$D$3:$BC$174,MATCH(Progression_STI2D!Q$4,Problématiques_compétences!$D$3:$D$174,0),42)</f>
        <v>0</v>
      </c>
      <c r="R47" s="223">
        <f>INDEX(Problématiques_compétences!$D$3:$BC$174,MATCH(Progression_STI2D!R$4,Problématiques_compétences!$D$3:$D$174,0),42)</f>
        <v>0</v>
      </c>
      <c r="S47" s="223" t="str">
        <f>INDEX(Problématiques_compétences!$D$3:$BC$174,MATCH(Progression_STI2D!S$4,Problématiques_compétences!$D$3:$D$174,0),42)</f>
        <v>x</v>
      </c>
      <c r="T47" s="223" t="str">
        <f>INDEX(Problématiques_compétences!$D$3:$BC$174,MATCH(Progression_STI2D!T$4,Problématiques_compétences!$D$3:$D$174,0),42)</f>
        <v>x</v>
      </c>
      <c r="U47" s="223" t="str">
        <f>INDEX(Problématiques_compétences!$D$3:$BC$174,MATCH(Progression_STI2D!U$4,Problématiques_compétences!$D$3:$D$174,0),42)</f>
        <v>x</v>
      </c>
      <c r="V47" s="223">
        <f>INDEX(Problématiques_compétences!$D$3:$BC$174,MATCH(Progression_STI2D!V$4,Problématiques_compétences!$D$3:$D$174,0),42)</f>
        <v>0</v>
      </c>
      <c r="W47" s="223" t="str">
        <f>INDEX(Problématiques_compétences!$D$3:$BC$174,MATCH(Progression_STI2D!W$4,Problématiques_compétences!$D$3:$D$174,0),42)</f>
        <v>x</v>
      </c>
      <c r="X47" s="223" t="str">
        <f>INDEX(Problématiques_compétences!$D$3:$BC$174,MATCH(Progression_STI2D!X$4,Problématiques_compétences!$D$3:$D$174,0),42)</f>
        <v>x</v>
      </c>
      <c r="Y47" s="223" t="e">
        <f>INDEX(Problématiques_compétences!$D$3:$BC$174,MATCH(Progression_STI2D!Y$4,Problématiques_compétences!$D$3:$D$174,0),42)</f>
        <v>#N/A</v>
      </c>
      <c r="Z47" s="223" t="e">
        <f>INDEX(Problématiques_compétences!$D$3:$BC$174,MATCH(Progression_STI2D!Z$4,Problématiques_compétences!$D$3:$D$174,0),42)</f>
        <v>#N/A</v>
      </c>
      <c r="AA47" s="223" t="e">
        <f>INDEX(Problématiques_compétences!$D$3:$BC$174,MATCH(Progression_STI2D!AA$4,Problématiques_compétences!$D$3:$D$174,0),42)</f>
        <v>#N/A</v>
      </c>
      <c r="AB47" s="223" t="e">
        <f>INDEX(Problématiques_compétences!$D$3:$BC$174,MATCH(Progression_STI2D!AB$4,Problématiques_compétences!$D$3:$D$174,0),42)</f>
        <v>#N/A</v>
      </c>
      <c r="AC47" s="223" t="e">
        <f>INDEX(Problématiques_compétences!$D$3:$BC$174,MATCH(Progression_STI2D!AC$4,Problématiques_compétences!$D$3:$D$174,0),42)</f>
        <v>#N/A</v>
      </c>
      <c r="AD47" s="223" t="e">
        <f>INDEX(Problématiques_compétences!$D$3:$BC$174,MATCH(Progression_STI2D!AD$4,Problématiques_compétences!$D$3:$D$174,0),42)</f>
        <v>#N/A</v>
      </c>
      <c r="AE47" s="223" t="e">
        <f>INDEX(Problématiques_compétences!$D$3:$BC$174,MATCH(Progression_STI2D!AE$4,Problématiques_compétences!$D$3:$D$174,0),42)</f>
        <v>#N/A</v>
      </c>
      <c r="AF47" s="223" t="e">
        <f>INDEX(Problématiques_compétences!$D$3:$BC$174,MATCH(Progression_STI2D!AF$4,Problématiques_compétences!$D$3:$D$174,0),42)</f>
        <v>#N/A</v>
      </c>
      <c r="AG47" s="223" t="e">
        <f>INDEX(Problématiques_compétences!$D$3:$BC$174,MATCH(Progression_STI2D!AG$4,Problématiques_compétences!$D$3:$D$174,0),42)</f>
        <v>#N/A</v>
      </c>
      <c r="AH47" s="223" t="e">
        <f>INDEX(Problématiques_compétences!$D$3:$BC$174,MATCH(Progression_STI2D!AH$4,Problématiques_compétences!$D$3:$D$174,0),42)</f>
        <v>#N/A</v>
      </c>
      <c r="AI47" s="223" t="e">
        <f>INDEX(Problématiques_compétences!$D$3:$BC$174,MATCH(Progression_STI2D!AI$4,Problématiques_compétences!$D$3:$D$174,0),42)</f>
        <v>#N/A</v>
      </c>
      <c r="AJ47" s="223" t="e">
        <f>INDEX(Problématiques_compétences!$D$3:$BC$174,MATCH(Progression_STI2D!AJ$4,Problématiques_compétences!$D$3:$D$174,0),42)</f>
        <v>#N/A</v>
      </c>
      <c r="AK47" s="223" t="e">
        <f>INDEX(Problématiques_compétences!$D$3:$BC$174,MATCH(Progression_STI2D!AK$4,Problématiques_compétences!$D$3:$D$174,0),42)</f>
        <v>#N/A</v>
      </c>
      <c r="AL47" s="223" t="e">
        <f>INDEX(Problématiques_compétences!$D$3:$BC$174,MATCH(Progression_STI2D!AL$4,Problématiques_compétences!$D$3:$D$174,0),42)</f>
        <v>#N/A</v>
      </c>
      <c r="AM47" s="223" t="e">
        <f>INDEX(Problématiques_compétences!$D$3:$BC$174,MATCH(Progression_STI2D!AM$4,Problématiques_compétences!$D$3:$D$174,0),42)</f>
        <v>#N/A</v>
      </c>
    </row>
    <row r="48" spans="1:39" ht="30" x14ac:dyDescent="0.25">
      <c r="A48" s="778" t="s">
        <v>335</v>
      </c>
      <c r="B48" s="779" t="s">
        <v>336</v>
      </c>
      <c r="C48" s="556" t="s">
        <v>262</v>
      </c>
      <c r="D48" s="559" t="s">
        <v>263</v>
      </c>
      <c r="E48" s="560" t="s">
        <v>286</v>
      </c>
      <c r="F48" s="560"/>
      <c r="G48" s="560" t="s">
        <v>286</v>
      </c>
      <c r="H48" s="575" t="s">
        <v>371</v>
      </c>
      <c r="I48" s="584">
        <f t="shared" si="0"/>
        <v>1</v>
      </c>
      <c r="J48" s="579">
        <f>INDEX(Problématiques_compétences!$D$3:$BC$174,MATCH(Progression_STI2D!J$4,Problématiques_compétences!$D$3:$D$174,0),43)</f>
        <v>0</v>
      </c>
      <c r="K48" s="223">
        <f>INDEX(Problématiques_compétences!$D$3:$BC$174,MATCH(Progression_STI2D!K$4,Problématiques_compétences!$D$3:$D$174,0),43)</f>
        <v>0</v>
      </c>
      <c r="L48" s="223">
        <f>INDEX(Problématiques_compétences!$D$3:$BC$174,MATCH(Progression_STI2D!L$4,Problématiques_compétences!$D$3:$D$174,0),43)</f>
        <v>0</v>
      </c>
      <c r="M48" s="223" t="str">
        <f>INDEX(Problématiques_compétences!$D$3:$BC$174,MATCH(Progression_STI2D!M$4,Problématiques_compétences!$D$3:$D$174,0),43)</f>
        <v>x</v>
      </c>
      <c r="N48" s="223">
        <f>INDEX(Problématiques_compétences!$D$3:$BC$174,MATCH(Progression_STI2D!N$4,Problématiques_compétences!$D$3:$D$174,0),43)</f>
        <v>0</v>
      </c>
      <c r="O48" s="223">
        <f>INDEX(Problématiques_compétences!$D$3:$BC$174,MATCH(Progression_STI2D!O$4,Problématiques_compétences!$D$3:$D$174,0),43)</f>
        <v>0</v>
      </c>
      <c r="P48" s="223">
        <f>INDEX(Problématiques_compétences!$D$3:$BC$174,MATCH(Progression_STI2D!P$4,Problématiques_compétences!$D$3:$D$174,0),43)</f>
        <v>0</v>
      </c>
      <c r="Q48" s="223">
        <f>INDEX(Problématiques_compétences!$D$3:$BC$174,MATCH(Progression_STI2D!Q$4,Problématiques_compétences!$D$3:$D$174,0),43)</f>
        <v>0</v>
      </c>
      <c r="R48" s="223">
        <f>INDEX(Problématiques_compétences!$D$3:$BC$174,MATCH(Progression_STI2D!R$4,Problématiques_compétences!$D$3:$D$174,0),43)</f>
        <v>0</v>
      </c>
      <c r="S48" s="223">
        <f>INDEX(Problématiques_compétences!$D$3:$BC$174,MATCH(Progression_STI2D!S$4,Problématiques_compétences!$D$3:$D$174,0),43)</f>
        <v>0</v>
      </c>
      <c r="T48" s="223">
        <f>INDEX(Problématiques_compétences!$D$3:$BC$174,MATCH(Progression_STI2D!T$4,Problématiques_compétences!$D$3:$D$174,0),43)</f>
        <v>0</v>
      </c>
      <c r="U48" s="223">
        <f>INDEX(Problématiques_compétences!$D$3:$BC$174,MATCH(Progression_STI2D!U$4,Problématiques_compétences!$D$3:$D$174,0),43)</f>
        <v>0</v>
      </c>
      <c r="V48" s="223">
        <f>INDEX(Problématiques_compétences!$D$3:$BC$174,MATCH(Progression_STI2D!V$4,Problématiques_compétences!$D$3:$D$174,0),43)</f>
        <v>0</v>
      </c>
      <c r="W48" s="223">
        <f>INDEX(Problématiques_compétences!$D$3:$BC$174,MATCH(Progression_STI2D!W$4,Problématiques_compétences!$D$3:$D$174,0),43)</f>
        <v>0</v>
      </c>
      <c r="X48" s="223">
        <f>INDEX(Problématiques_compétences!$D$3:$BC$174,MATCH(Progression_STI2D!X$4,Problématiques_compétences!$D$3:$D$174,0),43)</f>
        <v>0</v>
      </c>
      <c r="Y48" s="223" t="e">
        <f>INDEX(Problématiques_compétences!$D$3:$BC$174,MATCH(Progression_STI2D!Y$4,Problématiques_compétences!$D$3:$D$174,0),43)</f>
        <v>#N/A</v>
      </c>
      <c r="Z48" s="223" t="e">
        <f>INDEX(Problématiques_compétences!$D$3:$BC$174,MATCH(Progression_STI2D!Z$4,Problématiques_compétences!$D$3:$D$174,0),43)</f>
        <v>#N/A</v>
      </c>
      <c r="AA48" s="223" t="e">
        <f>INDEX(Problématiques_compétences!$D$3:$BC$174,MATCH(Progression_STI2D!AA$4,Problématiques_compétences!$D$3:$D$174,0),43)</f>
        <v>#N/A</v>
      </c>
      <c r="AB48" s="223" t="e">
        <f>INDEX(Problématiques_compétences!$D$3:$BC$174,MATCH(Progression_STI2D!AB$4,Problématiques_compétences!$D$3:$D$174,0),43)</f>
        <v>#N/A</v>
      </c>
      <c r="AC48" s="223" t="e">
        <f>INDEX(Problématiques_compétences!$D$3:$BC$174,MATCH(Progression_STI2D!AC$4,Problématiques_compétences!$D$3:$D$174,0),43)</f>
        <v>#N/A</v>
      </c>
      <c r="AD48" s="223" t="e">
        <f>INDEX(Problématiques_compétences!$D$3:$BC$174,MATCH(Progression_STI2D!AD$4,Problématiques_compétences!$D$3:$D$174,0),43)</f>
        <v>#N/A</v>
      </c>
      <c r="AE48" s="223" t="e">
        <f>INDEX(Problématiques_compétences!$D$3:$BC$174,MATCH(Progression_STI2D!AE$4,Problématiques_compétences!$D$3:$D$174,0),43)</f>
        <v>#N/A</v>
      </c>
      <c r="AF48" s="223" t="e">
        <f>INDEX(Problématiques_compétences!$D$3:$BC$174,MATCH(Progression_STI2D!AF$4,Problématiques_compétences!$D$3:$D$174,0),43)</f>
        <v>#N/A</v>
      </c>
      <c r="AG48" s="223" t="e">
        <f>INDEX(Problématiques_compétences!$D$3:$BC$174,MATCH(Progression_STI2D!AG$4,Problématiques_compétences!$D$3:$D$174,0),43)</f>
        <v>#N/A</v>
      </c>
      <c r="AH48" s="223" t="e">
        <f>INDEX(Problématiques_compétences!$D$3:$BC$174,MATCH(Progression_STI2D!AH$4,Problématiques_compétences!$D$3:$D$174,0),43)</f>
        <v>#N/A</v>
      </c>
      <c r="AI48" s="223" t="e">
        <f>INDEX(Problématiques_compétences!$D$3:$BC$174,MATCH(Progression_STI2D!AI$4,Problématiques_compétences!$D$3:$D$174,0),43)</f>
        <v>#N/A</v>
      </c>
      <c r="AJ48" s="223" t="e">
        <f>INDEX(Problématiques_compétences!$D$3:$BC$174,MATCH(Progression_STI2D!AJ$4,Problématiques_compétences!$D$3:$D$174,0),43)</f>
        <v>#N/A</v>
      </c>
      <c r="AK48" s="223" t="e">
        <f>INDEX(Problématiques_compétences!$D$3:$BC$174,MATCH(Progression_STI2D!AK$4,Problématiques_compétences!$D$3:$D$174,0),43)</f>
        <v>#N/A</v>
      </c>
      <c r="AL48" s="223" t="e">
        <f>INDEX(Problématiques_compétences!$D$3:$BC$174,MATCH(Progression_STI2D!AL$4,Problématiques_compétences!$D$3:$D$174,0),43)</f>
        <v>#N/A</v>
      </c>
      <c r="AM48" s="223" t="e">
        <f>INDEX(Problématiques_compétences!$D$3:$BC$174,MATCH(Progression_STI2D!AM$4,Problématiques_compétences!$D$3:$D$174,0),43)</f>
        <v>#N/A</v>
      </c>
    </row>
    <row r="49" spans="1:39" ht="45.75" thickBot="1" x14ac:dyDescent="0.3">
      <c r="A49" s="778"/>
      <c r="B49" s="781"/>
      <c r="C49" s="141" t="s">
        <v>264</v>
      </c>
      <c r="D49" s="142" t="s">
        <v>265</v>
      </c>
      <c r="E49" s="143" t="s">
        <v>170</v>
      </c>
      <c r="F49" s="143" t="s">
        <v>286</v>
      </c>
      <c r="G49" s="143" t="s">
        <v>286</v>
      </c>
      <c r="H49" s="219" t="s">
        <v>337</v>
      </c>
      <c r="I49" s="584">
        <f t="shared" si="0"/>
        <v>2</v>
      </c>
      <c r="J49" s="579">
        <f>INDEX(Problématiques_compétences!$D$3:$BC$174,MATCH(Progression_STI2D!J$4,Problématiques_compétences!$D$3:$D$174,0),44)</f>
        <v>0</v>
      </c>
      <c r="K49" s="223">
        <f>INDEX(Problématiques_compétences!$D$3:$BC$174,MATCH(Progression_STI2D!K$4,Problématiques_compétences!$D$3:$D$174,0),44)</f>
        <v>0</v>
      </c>
      <c r="L49" s="223">
        <f>INDEX(Problématiques_compétences!$D$3:$BC$174,MATCH(Progression_STI2D!L$4,Problématiques_compétences!$D$3:$D$174,0),44)</f>
        <v>0</v>
      </c>
      <c r="M49" s="223" t="str">
        <f>INDEX(Problématiques_compétences!$D$3:$BC$174,MATCH(Progression_STI2D!M$4,Problématiques_compétences!$D$3:$D$174,0),44)</f>
        <v>x</v>
      </c>
      <c r="N49" s="223">
        <f>INDEX(Problématiques_compétences!$D$3:$BC$174,MATCH(Progression_STI2D!N$4,Problématiques_compétences!$D$3:$D$174,0),44)</f>
        <v>0</v>
      </c>
      <c r="O49" s="223">
        <f>INDEX(Problématiques_compétences!$D$3:$BC$174,MATCH(Progression_STI2D!O$4,Problématiques_compétences!$D$3:$D$174,0),44)</f>
        <v>0</v>
      </c>
      <c r="P49" s="223">
        <f>INDEX(Problématiques_compétences!$D$3:$BC$174,MATCH(Progression_STI2D!P$4,Problématiques_compétences!$D$3:$D$174,0),44)</f>
        <v>0</v>
      </c>
      <c r="Q49" s="223">
        <f>INDEX(Problématiques_compétences!$D$3:$BC$174,MATCH(Progression_STI2D!Q$4,Problématiques_compétences!$D$3:$D$174,0),44)</f>
        <v>0</v>
      </c>
      <c r="R49" s="223">
        <f>INDEX(Problématiques_compétences!$D$3:$BC$174,MATCH(Progression_STI2D!R$4,Problématiques_compétences!$D$3:$D$174,0),44)</f>
        <v>0</v>
      </c>
      <c r="S49" s="223">
        <f>INDEX(Problématiques_compétences!$D$3:$BC$174,MATCH(Progression_STI2D!S$4,Problématiques_compétences!$D$3:$D$174,0),44)</f>
        <v>0</v>
      </c>
      <c r="T49" s="223">
        <f>INDEX(Problématiques_compétences!$D$3:$BC$174,MATCH(Progression_STI2D!T$4,Problématiques_compétences!$D$3:$D$174,0),44)</f>
        <v>0</v>
      </c>
      <c r="U49" s="223">
        <f>INDEX(Problématiques_compétences!$D$3:$BC$174,MATCH(Progression_STI2D!U$4,Problématiques_compétences!$D$3:$D$174,0),44)</f>
        <v>0</v>
      </c>
      <c r="V49" s="223" t="str">
        <f>INDEX(Problématiques_compétences!$D$3:$BC$174,MATCH(Progression_STI2D!V$4,Problématiques_compétences!$D$3:$D$174,0),44)</f>
        <v>x</v>
      </c>
      <c r="W49" s="223">
        <f>INDEX(Problématiques_compétences!$D$3:$BC$174,MATCH(Progression_STI2D!W$4,Problématiques_compétences!$D$3:$D$174,0),44)</f>
        <v>0</v>
      </c>
      <c r="X49" s="223">
        <f>INDEX(Problématiques_compétences!$D$3:$BC$174,MATCH(Progression_STI2D!X$4,Problématiques_compétences!$D$3:$D$174,0),44)</f>
        <v>0</v>
      </c>
      <c r="Y49" s="223" t="e">
        <f>INDEX(Problématiques_compétences!$D$3:$BC$174,MATCH(Progression_STI2D!Y$4,Problématiques_compétences!$D$3:$D$174,0),44)</f>
        <v>#N/A</v>
      </c>
      <c r="Z49" s="223" t="e">
        <f>INDEX(Problématiques_compétences!$D$3:$BC$174,MATCH(Progression_STI2D!Z$4,Problématiques_compétences!$D$3:$D$174,0),44)</f>
        <v>#N/A</v>
      </c>
      <c r="AA49" s="223" t="e">
        <f>INDEX(Problématiques_compétences!$D$3:$BC$174,MATCH(Progression_STI2D!AA$4,Problématiques_compétences!$D$3:$D$174,0),44)</f>
        <v>#N/A</v>
      </c>
      <c r="AB49" s="223" t="e">
        <f>INDEX(Problématiques_compétences!$D$3:$BC$174,MATCH(Progression_STI2D!AB$4,Problématiques_compétences!$D$3:$D$174,0),44)</f>
        <v>#N/A</v>
      </c>
      <c r="AC49" s="223" t="e">
        <f>INDEX(Problématiques_compétences!$D$3:$BC$174,MATCH(Progression_STI2D!AC$4,Problématiques_compétences!$D$3:$D$174,0),44)</f>
        <v>#N/A</v>
      </c>
      <c r="AD49" s="223" t="e">
        <f>INDEX(Problématiques_compétences!$D$3:$BC$174,MATCH(Progression_STI2D!AD$4,Problématiques_compétences!$D$3:$D$174,0),44)</f>
        <v>#N/A</v>
      </c>
      <c r="AE49" s="223" t="e">
        <f>INDEX(Problématiques_compétences!$D$3:$BC$174,MATCH(Progression_STI2D!AE$4,Problématiques_compétences!$D$3:$D$174,0),44)</f>
        <v>#N/A</v>
      </c>
      <c r="AF49" s="223" t="e">
        <f>INDEX(Problématiques_compétences!$D$3:$BC$174,MATCH(Progression_STI2D!AF$4,Problématiques_compétences!$D$3:$D$174,0),44)</f>
        <v>#N/A</v>
      </c>
      <c r="AG49" s="223" t="e">
        <f>INDEX(Problématiques_compétences!$D$3:$BC$174,MATCH(Progression_STI2D!AG$4,Problématiques_compétences!$D$3:$D$174,0),44)</f>
        <v>#N/A</v>
      </c>
      <c r="AH49" s="223" t="e">
        <f>INDEX(Problématiques_compétences!$D$3:$BC$174,MATCH(Progression_STI2D!AH$4,Problématiques_compétences!$D$3:$D$174,0),44)</f>
        <v>#N/A</v>
      </c>
      <c r="AI49" s="223" t="e">
        <f>INDEX(Problématiques_compétences!$D$3:$BC$174,MATCH(Progression_STI2D!AI$4,Problématiques_compétences!$D$3:$D$174,0),44)</f>
        <v>#N/A</v>
      </c>
      <c r="AJ49" s="223" t="e">
        <f>INDEX(Problématiques_compétences!$D$3:$BC$174,MATCH(Progression_STI2D!AJ$4,Problématiques_compétences!$D$3:$D$174,0),44)</f>
        <v>#N/A</v>
      </c>
      <c r="AK49" s="223" t="e">
        <f>INDEX(Problématiques_compétences!$D$3:$BC$174,MATCH(Progression_STI2D!AK$4,Problématiques_compétences!$D$3:$D$174,0),44)</f>
        <v>#N/A</v>
      </c>
      <c r="AL49" s="223" t="e">
        <f>INDEX(Problématiques_compétences!$D$3:$BC$174,MATCH(Progression_STI2D!AL$4,Problématiques_compétences!$D$3:$D$174,0),44)</f>
        <v>#N/A</v>
      </c>
      <c r="AM49" s="223" t="e">
        <f>INDEX(Problématiques_compétences!$D$3:$BC$174,MATCH(Progression_STI2D!AM$4,Problématiques_compétences!$D$3:$D$174,0),44)</f>
        <v>#N/A</v>
      </c>
    </row>
    <row r="50" spans="1:39" x14ac:dyDescent="0.25">
      <c r="A50" s="778"/>
      <c r="B50" s="785"/>
      <c r="C50" s="151" t="s">
        <v>372</v>
      </c>
      <c r="D50" s="766" t="s">
        <v>267</v>
      </c>
      <c r="E50" s="767"/>
      <c r="F50" s="768"/>
      <c r="G50" s="146" t="s">
        <v>286</v>
      </c>
      <c r="H50" s="577"/>
      <c r="I50" s="585"/>
      <c r="J50" s="579">
        <f>INDEX(Problématiques_compétences!$D$3:$BC$174,MATCH(Progression_STI2D!J$4,Problématiques_compétences!$D$3:$D$174,0),45)</f>
        <v>0</v>
      </c>
      <c r="K50" s="223">
        <f>INDEX(Problématiques_compétences!$D$3:$BC$174,MATCH(Progression_STI2D!K$4,Problématiques_compétences!$D$3:$D$174,0),45)</f>
        <v>0</v>
      </c>
      <c r="L50" s="223">
        <f>INDEX(Problématiques_compétences!$D$3:$BC$174,MATCH(Progression_STI2D!L$4,Problématiques_compétences!$D$3:$D$174,0),45)</f>
        <v>0</v>
      </c>
      <c r="M50" s="223">
        <f>INDEX(Problématiques_compétences!$D$3:$BC$174,MATCH(Progression_STI2D!M$4,Problématiques_compétences!$D$3:$D$174,0),45)</f>
        <v>0</v>
      </c>
      <c r="N50" s="223">
        <f>INDEX(Problématiques_compétences!$D$3:$BC$174,MATCH(Progression_STI2D!N$4,Problématiques_compétences!$D$3:$D$174,0),45)</f>
        <v>0</v>
      </c>
      <c r="O50" s="223">
        <f>INDEX(Problématiques_compétences!$D$3:$BC$174,MATCH(Progression_STI2D!O$4,Problématiques_compétences!$D$3:$D$174,0),45)</f>
        <v>0</v>
      </c>
      <c r="P50" s="223">
        <f>INDEX(Problématiques_compétences!$D$3:$BC$174,MATCH(Progression_STI2D!P$4,Problématiques_compétences!$D$3:$D$174,0),45)</f>
        <v>0</v>
      </c>
      <c r="Q50" s="223">
        <f>INDEX(Problématiques_compétences!$D$3:$BC$174,MATCH(Progression_STI2D!Q$4,Problématiques_compétences!$D$3:$D$174,0),45)</f>
        <v>0</v>
      </c>
      <c r="R50" s="223">
        <f>INDEX(Problématiques_compétences!$D$3:$BC$174,MATCH(Progression_STI2D!R$4,Problématiques_compétences!$D$3:$D$174,0),45)</f>
        <v>0</v>
      </c>
      <c r="S50" s="223">
        <f>INDEX(Problématiques_compétences!$D$3:$BC$174,MATCH(Progression_STI2D!S$4,Problématiques_compétences!$D$3:$D$174,0),45)</f>
        <v>0</v>
      </c>
      <c r="T50" s="223">
        <f>INDEX(Problématiques_compétences!$D$3:$BC$174,MATCH(Progression_STI2D!T$4,Problématiques_compétences!$D$3:$D$174,0),45)</f>
        <v>0</v>
      </c>
      <c r="U50" s="223">
        <f>INDEX(Problématiques_compétences!$D$3:$BC$174,MATCH(Progression_STI2D!U$4,Problématiques_compétences!$D$3:$D$174,0),45)</f>
        <v>0</v>
      </c>
      <c r="V50" s="223">
        <f>INDEX(Problématiques_compétences!$D$3:$BC$174,MATCH(Progression_STI2D!V$4,Problématiques_compétences!$D$3:$D$174,0),45)</f>
        <v>0</v>
      </c>
      <c r="W50" s="223">
        <f>INDEX(Problématiques_compétences!$D$3:$BC$174,MATCH(Progression_STI2D!W$4,Problématiques_compétences!$D$3:$D$174,0),45)</f>
        <v>0</v>
      </c>
      <c r="X50" s="223">
        <f>INDEX(Problématiques_compétences!$D$3:$BC$174,MATCH(Progression_STI2D!X$4,Problématiques_compétences!$D$3:$D$174,0),45)</f>
        <v>0</v>
      </c>
      <c r="Y50" s="223" t="e">
        <f>INDEX(Problématiques_compétences!$D$3:$BC$174,MATCH(Progression_STI2D!Y$4,Problématiques_compétences!$D$3:$D$174,0),45)</f>
        <v>#N/A</v>
      </c>
      <c r="Z50" s="223" t="e">
        <f>INDEX(Problématiques_compétences!$D$3:$BC$174,MATCH(Progression_STI2D!Z$4,Problématiques_compétences!$D$3:$D$174,0),45)</f>
        <v>#N/A</v>
      </c>
      <c r="AA50" s="223" t="e">
        <f>INDEX(Problématiques_compétences!$D$3:$BC$174,MATCH(Progression_STI2D!AA$4,Problématiques_compétences!$D$3:$D$174,0),45)</f>
        <v>#N/A</v>
      </c>
      <c r="AB50" s="223" t="e">
        <f>INDEX(Problématiques_compétences!$D$3:$BC$174,MATCH(Progression_STI2D!AB$4,Problématiques_compétences!$D$3:$D$174,0),45)</f>
        <v>#N/A</v>
      </c>
      <c r="AC50" s="223" t="e">
        <f>INDEX(Problématiques_compétences!$D$3:$BC$174,MATCH(Progression_STI2D!AC$4,Problématiques_compétences!$D$3:$D$174,0),45)</f>
        <v>#N/A</v>
      </c>
      <c r="AD50" s="223" t="e">
        <f>INDEX(Problématiques_compétences!$D$3:$BC$174,MATCH(Progression_STI2D!AD$4,Problématiques_compétences!$D$3:$D$174,0),45)</f>
        <v>#N/A</v>
      </c>
      <c r="AE50" s="223" t="e">
        <f>INDEX(Problématiques_compétences!$D$3:$BC$174,MATCH(Progression_STI2D!AE$4,Problématiques_compétences!$D$3:$D$174,0),45)</f>
        <v>#N/A</v>
      </c>
      <c r="AF50" s="223" t="e">
        <f>INDEX(Problématiques_compétences!$D$3:$BC$174,MATCH(Progression_STI2D!AF$4,Problématiques_compétences!$D$3:$D$174,0),45)</f>
        <v>#N/A</v>
      </c>
      <c r="AG50" s="223" t="e">
        <f>INDEX(Problématiques_compétences!$D$3:$BC$174,MATCH(Progression_STI2D!AG$4,Problématiques_compétences!$D$3:$D$174,0),45)</f>
        <v>#N/A</v>
      </c>
      <c r="AH50" s="223" t="e">
        <f>INDEX(Problématiques_compétences!$D$3:$BC$174,MATCH(Progression_STI2D!AH$4,Problématiques_compétences!$D$3:$D$174,0),45)</f>
        <v>#N/A</v>
      </c>
      <c r="AI50" s="223" t="e">
        <f>INDEX(Problématiques_compétences!$D$3:$BC$174,MATCH(Progression_STI2D!AI$4,Problématiques_compétences!$D$3:$D$174,0),45)</f>
        <v>#N/A</v>
      </c>
      <c r="AJ50" s="223" t="e">
        <f>INDEX(Problématiques_compétences!$D$3:$BC$174,MATCH(Progression_STI2D!AJ$4,Problématiques_compétences!$D$3:$D$174,0),45)</f>
        <v>#N/A</v>
      </c>
      <c r="AK50" s="223" t="e">
        <f>INDEX(Problématiques_compétences!$D$3:$BC$174,MATCH(Progression_STI2D!AK$4,Problématiques_compétences!$D$3:$D$174,0),45)</f>
        <v>#N/A</v>
      </c>
      <c r="AL50" s="223" t="e">
        <f>INDEX(Problématiques_compétences!$D$3:$BC$174,MATCH(Progression_STI2D!AL$4,Problématiques_compétences!$D$3:$D$174,0),45)</f>
        <v>#N/A</v>
      </c>
      <c r="AM50" s="223" t="e">
        <f>INDEX(Problématiques_compétences!$D$3:$BC$174,MATCH(Progression_STI2D!AM$4,Problématiques_compétences!$D$3:$D$174,0),45)</f>
        <v>#N/A</v>
      </c>
    </row>
    <row r="51" spans="1:39" x14ac:dyDescent="0.25">
      <c r="A51" s="778"/>
      <c r="B51" s="785"/>
      <c r="C51" s="147" t="s">
        <v>373</v>
      </c>
      <c r="D51" s="787" t="s">
        <v>269</v>
      </c>
      <c r="E51" s="788"/>
      <c r="F51" s="789"/>
      <c r="G51" s="148" t="s">
        <v>309</v>
      </c>
      <c r="H51" s="140" t="s">
        <v>338</v>
      </c>
      <c r="I51" s="584">
        <f t="shared" si="0"/>
        <v>3</v>
      </c>
      <c r="J51" s="579">
        <f>INDEX(Problématiques_compétences!$D$3:$BC$174,MATCH(Progression_STI2D!J$4,Problématiques_compétences!$D$3:$D$174,0),46)</f>
        <v>0</v>
      </c>
      <c r="K51" s="223">
        <f>INDEX(Problématiques_compétences!$D$3:$BC$174,MATCH(Progression_STI2D!K$4,Problématiques_compétences!$D$3:$D$174,0),46)</f>
        <v>0</v>
      </c>
      <c r="L51" s="223">
        <f>INDEX(Problématiques_compétences!$D$3:$BC$174,MATCH(Progression_STI2D!L$4,Problématiques_compétences!$D$3:$D$174,0),46)</f>
        <v>0</v>
      </c>
      <c r="M51" s="223">
        <f>INDEX(Problématiques_compétences!$D$3:$BC$174,MATCH(Progression_STI2D!M$4,Problématiques_compétences!$D$3:$D$174,0),46)</f>
        <v>0</v>
      </c>
      <c r="N51" s="223">
        <f>INDEX(Problématiques_compétences!$D$3:$BC$174,MATCH(Progression_STI2D!N$4,Problématiques_compétences!$D$3:$D$174,0),46)</f>
        <v>0</v>
      </c>
      <c r="O51" s="223">
        <f>INDEX(Problématiques_compétences!$D$3:$BC$174,MATCH(Progression_STI2D!O$4,Problématiques_compétences!$D$3:$D$174,0),46)</f>
        <v>0</v>
      </c>
      <c r="P51" s="223">
        <f>INDEX(Problématiques_compétences!$D$3:$BC$174,MATCH(Progression_STI2D!P$4,Problématiques_compétences!$D$3:$D$174,0),46)</f>
        <v>0</v>
      </c>
      <c r="Q51" s="223">
        <f>INDEX(Problématiques_compétences!$D$3:$BC$174,MATCH(Progression_STI2D!Q$4,Problématiques_compétences!$D$3:$D$174,0),46)</f>
        <v>0</v>
      </c>
      <c r="R51" s="223">
        <f>INDEX(Problématiques_compétences!$D$3:$BC$174,MATCH(Progression_STI2D!R$4,Problématiques_compétences!$D$3:$D$174,0),46)</f>
        <v>0</v>
      </c>
      <c r="S51" s="223">
        <f>INDEX(Problématiques_compétences!$D$3:$BC$174,MATCH(Progression_STI2D!S$4,Problématiques_compétences!$D$3:$D$174,0),46)</f>
        <v>0</v>
      </c>
      <c r="T51" s="223" t="str">
        <f>INDEX(Problématiques_compétences!$D$3:$BC$174,MATCH(Progression_STI2D!T$4,Problématiques_compétences!$D$3:$D$174,0),46)</f>
        <v>x</v>
      </c>
      <c r="U51" s="223">
        <f>INDEX(Problématiques_compétences!$D$3:$BC$174,MATCH(Progression_STI2D!U$4,Problématiques_compétences!$D$3:$D$174,0),46)</f>
        <v>0</v>
      </c>
      <c r="V51" s="223" t="str">
        <f>INDEX(Problématiques_compétences!$D$3:$BC$174,MATCH(Progression_STI2D!V$4,Problématiques_compétences!$D$3:$D$174,0),46)</f>
        <v>x</v>
      </c>
      <c r="W51" s="223" t="str">
        <f>INDEX(Problématiques_compétences!$D$3:$BC$174,MATCH(Progression_STI2D!W$4,Problématiques_compétences!$D$3:$D$174,0),46)</f>
        <v>x</v>
      </c>
      <c r="X51" s="223">
        <f>INDEX(Problématiques_compétences!$D$3:$BC$174,MATCH(Progression_STI2D!X$4,Problématiques_compétences!$D$3:$D$174,0),46)</f>
        <v>0</v>
      </c>
      <c r="Y51" s="223" t="e">
        <f>INDEX(Problématiques_compétences!$D$3:$BC$174,MATCH(Progression_STI2D!Y$4,Problématiques_compétences!$D$3:$D$174,0),46)</f>
        <v>#N/A</v>
      </c>
      <c r="Z51" s="223" t="e">
        <f>INDEX(Problématiques_compétences!$D$3:$BC$174,MATCH(Progression_STI2D!Z$4,Problématiques_compétences!$D$3:$D$174,0),46)</f>
        <v>#N/A</v>
      </c>
      <c r="AA51" s="223" t="e">
        <f>INDEX(Problématiques_compétences!$D$3:$BC$174,MATCH(Progression_STI2D!AA$4,Problématiques_compétences!$D$3:$D$174,0),46)</f>
        <v>#N/A</v>
      </c>
      <c r="AB51" s="223" t="e">
        <f>INDEX(Problématiques_compétences!$D$3:$BC$174,MATCH(Progression_STI2D!AB$4,Problématiques_compétences!$D$3:$D$174,0),46)</f>
        <v>#N/A</v>
      </c>
      <c r="AC51" s="223" t="e">
        <f>INDEX(Problématiques_compétences!$D$3:$BC$174,MATCH(Progression_STI2D!AC$4,Problématiques_compétences!$D$3:$D$174,0),46)</f>
        <v>#N/A</v>
      </c>
      <c r="AD51" s="223" t="e">
        <f>INDEX(Problématiques_compétences!$D$3:$BC$174,MATCH(Progression_STI2D!AD$4,Problématiques_compétences!$D$3:$D$174,0),46)</f>
        <v>#N/A</v>
      </c>
      <c r="AE51" s="223" t="e">
        <f>INDEX(Problématiques_compétences!$D$3:$BC$174,MATCH(Progression_STI2D!AE$4,Problématiques_compétences!$D$3:$D$174,0),46)</f>
        <v>#N/A</v>
      </c>
      <c r="AF51" s="223" t="e">
        <f>INDEX(Problématiques_compétences!$D$3:$BC$174,MATCH(Progression_STI2D!AF$4,Problématiques_compétences!$D$3:$D$174,0),46)</f>
        <v>#N/A</v>
      </c>
      <c r="AG51" s="223" t="e">
        <f>INDEX(Problématiques_compétences!$D$3:$BC$174,MATCH(Progression_STI2D!AG$4,Problématiques_compétences!$D$3:$D$174,0),46)</f>
        <v>#N/A</v>
      </c>
      <c r="AH51" s="223" t="e">
        <f>INDEX(Problématiques_compétences!$D$3:$BC$174,MATCH(Progression_STI2D!AH$4,Problématiques_compétences!$D$3:$D$174,0),46)</f>
        <v>#N/A</v>
      </c>
      <c r="AI51" s="223" t="e">
        <f>INDEX(Problématiques_compétences!$D$3:$BC$174,MATCH(Progression_STI2D!AI$4,Problématiques_compétences!$D$3:$D$174,0),46)</f>
        <v>#N/A</v>
      </c>
      <c r="AJ51" s="223" t="e">
        <f>INDEX(Problématiques_compétences!$D$3:$BC$174,MATCH(Progression_STI2D!AJ$4,Problématiques_compétences!$D$3:$D$174,0),46)</f>
        <v>#N/A</v>
      </c>
      <c r="AK51" s="223" t="e">
        <f>INDEX(Problématiques_compétences!$D$3:$BC$174,MATCH(Progression_STI2D!AK$4,Problématiques_compétences!$D$3:$D$174,0),46)</f>
        <v>#N/A</v>
      </c>
      <c r="AL51" s="223" t="e">
        <f>INDEX(Problématiques_compétences!$D$3:$BC$174,MATCH(Progression_STI2D!AL$4,Problématiques_compétences!$D$3:$D$174,0),46)</f>
        <v>#N/A</v>
      </c>
      <c r="AM51" s="223" t="e">
        <f>INDEX(Problématiques_compétences!$D$3:$BC$174,MATCH(Progression_STI2D!AM$4,Problématiques_compétences!$D$3:$D$174,0),46)</f>
        <v>#N/A</v>
      </c>
    </row>
    <row r="52" spans="1:39" x14ac:dyDescent="0.25">
      <c r="A52" s="778"/>
      <c r="B52" s="785"/>
      <c r="C52" s="147" t="s">
        <v>374</v>
      </c>
      <c r="D52" s="787" t="s">
        <v>271</v>
      </c>
      <c r="E52" s="788"/>
      <c r="F52" s="789"/>
      <c r="G52" s="148" t="s">
        <v>314</v>
      </c>
      <c r="H52" s="140" t="s">
        <v>375</v>
      </c>
      <c r="I52" s="584">
        <f t="shared" si="0"/>
        <v>1</v>
      </c>
      <c r="J52" s="579">
        <f>INDEX(Problématiques_compétences!$D$3:$BC$174,MATCH(Progression_STI2D!J$4,Problématiques_compétences!$D$3:$D$174,0),47)</f>
        <v>0</v>
      </c>
      <c r="K52" s="223">
        <f>INDEX(Problématiques_compétences!$D$3:$BC$174,MATCH(Progression_STI2D!K$4,Problématiques_compétences!$D$3:$D$174,0),47)</f>
        <v>0</v>
      </c>
      <c r="L52" s="223">
        <f>INDEX(Problématiques_compétences!$D$3:$BC$174,MATCH(Progression_STI2D!L$4,Problématiques_compétences!$D$3:$D$174,0),47)</f>
        <v>0</v>
      </c>
      <c r="M52" s="223">
        <f>INDEX(Problématiques_compétences!$D$3:$BC$174,MATCH(Progression_STI2D!M$4,Problématiques_compétences!$D$3:$D$174,0),47)</f>
        <v>0</v>
      </c>
      <c r="N52" s="223">
        <f>INDEX(Problématiques_compétences!$D$3:$BC$174,MATCH(Progression_STI2D!N$4,Problématiques_compétences!$D$3:$D$174,0),47)</f>
        <v>0</v>
      </c>
      <c r="O52" s="223">
        <f>INDEX(Problématiques_compétences!$D$3:$BC$174,MATCH(Progression_STI2D!O$4,Problématiques_compétences!$D$3:$D$174,0),47)</f>
        <v>0</v>
      </c>
      <c r="P52" s="223">
        <f>INDEX(Problématiques_compétences!$D$3:$BC$174,MATCH(Progression_STI2D!P$4,Problématiques_compétences!$D$3:$D$174,0),47)</f>
        <v>0</v>
      </c>
      <c r="Q52" s="223">
        <f>INDEX(Problématiques_compétences!$D$3:$BC$174,MATCH(Progression_STI2D!Q$4,Problématiques_compétences!$D$3:$D$174,0),47)</f>
        <v>0</v>
      </c>
      <c r="R52" s="223">
        <f>INDEX(Problématiques_compétences!$D$3:$BC$174,MATCH(Progression_STI2D!R$4,Problématiques_compétences!$D$3:$D$174,0),47)</f>
        <v>0</v>
      </c>
      <c r="S52" s="223">
        <f>INDEX(Problématiques_compétences!$D$3:$BC$174,MATCH(Progression_STI2D!S$4,Problématiques_compétences!$D$3:$D$174,0),47)</f>
        <v>0</v>
      </c>
      <c r="T52" s="223">
        <f>INDEX(Problématiques_compétences!$D$3:$BC$174,MATCH(Progression_STI2D!T$4,Problématiques_compétences!$D$3:$D$174,0),47)</f>
        <v>0</v>
      </c>
      <c r="U52" s="223">
        <f>INDEX(Problématiques_compétences!$D$3:$BC$174,MATCH(Progression_STI2D!U$4,Problématiques_compétences!$D$3:$D$174,0),47)</f>
        <v>0</v>
      </c>
      <c r="V52" s="223" t="str">
        <f>INDEX(Problématiques_compétences!$D$3:$BC$174,MATCH(Progression_STI2D!V$4,Problématiques_compétences!$D$3:$D$174,0),47)</f>
        <v>x</v>
      </c>
      <c r="W52" s="223">
        <f>INDEX(Problématiques_compétences!$D$3:$BC$174,MATCH(Progression_STI2D!W$4,Problématiques_compétences!$D$3:$D$174,0),47)</f>
        <v>0</v>
      </c>
      <c r="X52" s="223">
        <f>INDEX(Problématiques_compétences!$D$3:$BC$174,MATCH(Progression_STI2D!X$4,Problématiques_compétences!$D$3:$D$174,0),47)</f>
        <v>0</v>
      </c>
      <c r="Y52" s="223" t="e">
        <f>INDEX(Problématiques_compétences!$D$3:$BC$174,MATCH(Progression_STI2D!Y$4,Problématiques_compétences!$D$3:$D$174,0),47)</f>
        <v>#N/A</v>
      </c>
      <c r="Z52" s="223" t="e">
        <f>INDEX(Problématiques_compétences!$D$3:$BC$174,MATCH(Progression_STI2D!Z$4,Problématiques_compétences!$D$3:$D$174,0),47)</f>
        <v>#N/A</v>
      </c>
      <c r="AA52" s="223" t="e">
        <f>INDEX(Problématiques_compétences!$D$3:$BC$174,MATCH(Progression_STI2D!AA$4,Problématiques_compétences!$D$3:$D$174,0),47)</f>
        <v>#N/A</v>
      </c>
      <c r="AB52" s="223" t="e">
        <f>INDEX(Problématiques_compétences!$D$3:$BC$174,MATCH(Progression_STI2D!AB$4,Problématiques_compétences!$D$3:$D$174,0),47)</f>
        <v>#N/A</v>
      </c>
      <c r="AC52" s="223" t="e">
        <f>INDEX(Problématiques_compétences!$D$3:$BC$174,MATCH(Progression_STI2D!AC$4,Problématiques_compétences!$D$3:$D$174,0),47)</f>
        <v>#N/A</v>
      </c>
      <c r="AD52" s="223" t="e">
        <f>INDEX(Problématiques_compétences!$D$3:$BC$174,MATCH(Progression_STI2D!AD$4,Problématiques_compétences!$D$3:$D$174,0),47)</f>
        <v>#N/A</v>
      </c>
      <c r="AE52" s="223" t="e">
        <f>INDEX(Problématiques_compétences!$D$3:$BC$174,MATCH(Progression_STI2D!AE$4,Problématiques_compétences!$D$3:$D$174,0),47)</f>
        <v>#N/A</v>
      </c>
      <c r="AF52" s="223" t="e">
        <f>INDEX(Problématiques_compétences!$D$3:$BC$174,MATCH(Progression_STI2D!AF$4,Problématiques_compétences!$D$3:$D$174,0),47)</f>
        <v>#N/A</v>
      </c>
      <c r="AG52" s="223" t="e">
        <f>INDEX(Problématiques_compétences!$D$3:$BC$174,MATCH(Progression_STI2D!AG$4,Problématiques_compétences!$D$3:$D$174,0),47)</f>
        <v>#N/A</v>
      </c>
      <c r="AH52" s="223" t="e">
        <f>INDEX(Problématiques_compétences!$D$3:$BC$174,MATCH(Progression_STI2D!AH$4,Problématiques_compétences!$D$3:$D$174,0),47)</f>
        <v>#N/A</v>
      </c>
      <c r="AI52" s="223" t="e">
        <f>INDEX(Problématiques_compétences!$D$3:$BC$174,MATCH(Progression_STI2D!AI$4,Problématiques_compétences!$D$3:$D$174,0),47)</f>
        <v>#N/A</v>
      </c>
      <c r="AJ52" s="223" t="e">
        <f>INDEX(Problématiques_compétences!$D$3:$BC$174,MATCH(Progression_STI2D!AJ$4,Problématiques_compétences!$D$3:$D$174,0),47)</f>
        <v>#N/A</v>
      </c>
      <c r="AK52" s="223" t="e">
        <f>INDEX(Problématiques_compétences!$D$3:$BC$174,MATCH(Progression_STI2D!AK$4,Problématiques_compétences!$D$3:$D$174,0),47)</f>
        <v>#N/A</v>
      </c>
      <c r="AL52" s="223" t="e">
        <f>INDEX(Problématiques_compétences!$D$3:$BC$174,MATCH(Progression_STI2D!AL$4,Problématiques_compétences!$D$3:$D$174,0),47)</f>
        <v>#N/A</v>
      </c>
      <c r="AM52" s="223" t="e">
        <f>INDEX(Problématiques_compétences!$D$3:$BC$174,MATCH(Progression_STI2D!AM$4,Problématiques_compétences!$D$3:$D$174,0),47)</f>
        <v>#N/A</v>
      </c>
    </row>
    <row r="53" spans="1:39" ht="30" x14ac:dyDescent="0.25">
      <c r="A53" s="778"/>
      <c r="B53" s="785"/>
      <c r="C53" s="147" t="s">
        <v>376</v>
      </c>
      <c r="D53" s="787" t="s">
        <v>339</v>
      </c>
      <c r="E53" s="788"/>
      <c r="F53" s="789"/>
      <c r="G53" s="148" t="s">
        <v>316</v>
      </c>
      <c r="H53" s="140" t="s">
        <v>340</v>
      </c>
      <c r="I53" s="584">
        <f t="shared" si="0"/>
        <v>2</v>
      </c>
      <c r="J53" s="579">
        <f>INDEX(Problématiques_compétences!$D$3:$BC$174,MATCH(Progression_STI2D!J$4,Problématiques_compétences!$D$3:$D$174,0),48)</f>
        <v>0</v>
      </c>
      <c r="K53" s="223">
        <f>INDEX(Problématiques_compétences!$D$3:$BC$174,MATCH(Progression_STI2D!K$4,Problématiques_compétences!$D$3:$D$174,0),48)</f>
        <v>0</v>
      </c>
      <c r="L53" s="223">
        <f>INDEX(Problématiques_compétences!$D$3:$BC$174,MATCH(Progression_STI2D!L$4,Problématiques_compétences!$D$3:$D$174,0),48)</f>
        <v>0</v>
      </c>
      <c r="M53" s="223">
        <f>INDEX(Problématiques_compétences!$D$3:$BC$174,MATCH(Progression_STI2D!M$4,Problématiques_compétences!$D$3:$D$174,0),48)</f>
        <v>0</v>
      </c>
      <c r="N53" s="223">
        <f>INDEX(Problématiques_compétences!$D$3:$BC$174,MATCH(Progression_STI2D!N$4,Problématiques_compétences!$D$3:$D$174,0),48)</f>
        <v>0</v>
      </c>
      <c r="O53" s="223">
        <f>INDEX(Problématiques_compétences!$D$3:$BC$174,MATCH(Progression_STI2D!O$4,Problématiques_compétences!$D$3:$D$174,0),48)</f>
        <v>0</v>
      </c>
      <c r="P53" s="223">
        <f>INDEX(Problématiques_compétences!$D$3:$BC$174,MATCH(Progression_STI2D!P$4,Problématiques_compétences!$D$3:$D$174,0),48)</f>
        <v>0</v>
      </c>
      <c r="Q53" s="223">
        <f>INDEX(Problématiques_compétences!$D$3:$BC$174,MATCH(Progression_STI2D!Q$4,Problématiques_compétences!$D$3:$D$174,0),48)</f>
        <v>0</v>
      </c>
      <c r="R53" s="223">
        <f>INDEX(Problématiques_compétences!$D$3:$BC$174,MATCH(Progression_STI2D!R$4,Problématiques_compétences!$D$3:$D$174,0),48)</f>
        <v>0</v>
      </c>
      <c r="S53" s="223">
        <f>INDEX(Problématiques_compétences!$D$3:$BC$174,MATCH(Progression_STI2D!S$4,Problématiques_compétences!$D$3:$D$174,0),48)</f>
        <v>0</v>
      </c>
      <c r="T53" s="223" t="str">
        <f>INDEX(Problématiques_compétences!$D$3:$BC$174,MATCH(Progression_STI2D!T$4,Problématiques_compétences!$D$3:$D$174,0),48)</f>
        <v>x</v>
      </c>
      <c r="U53" s="223">
        <f>INDEX(Problématiques_compétences!$D$3:$BC$174,MATCH(Progression_STI2D!U$4,Problématiques_compétences!$D$3:$D$174,0),48)</f>
        <v>0</v>
      </c>
      <c r="V53" s="223">
        <f>INDEX(Problématiques_compétences!$D$3:$BC$174,MATCH(Progression_STI2D!V$4,Problématiques_compétences!$D$3:$D$174,0),48)</f>
        <v>0</v>
      </c>
      <c r="W53" s="223" t="str">
        <f>INDEX(Problématiques_compétences!$D$3:$BC$174,MATCH(Progression_STI2D!W$4,Problématiques_compétences!$D$3:$D$174,0),48)</f>
        <v>x</v>
      </c>
      <c r="X53" s="223">
        <f>INDEX(Problématiques_compétences!$D$3:$BC$174,MATCH(Progression_STI2D!X$4,Problématiques_compétences!$D$3:$D$174,0),48)</f>
        <v>0</v>
      </c>
      <c r="Y53" s="223" t="e">
        <f>INDEX(Problématiques_compétences!$D$3:$BC$174,MATCH(Progression_STI2D!Y$4,Problématiques_compétences!$D$3:$D$174,0),48)</f>
        <v>#N/A</v>
      </c>
      <c r="Z53" s="223" t="e">
        <f>INDEX(Problématiques_compétences!$D$3:$BC$174,MATCH(Progression_STI2D!Z$4,Problématiques_compétences!$D$3:$D$174,0),48)</f>
        <v>#N/A</v>
      </c>
      <c r="AA53" s="223" t="e">
        <f>INDEX(Problématiques_compétences!$D$3:$BC$174,MATCH(Progression_STI2D!AA$4,Problématiques_compétences!$D$3:$D$174,0),48)</f>
        <v>#N/A</v>
      </c>
      <c r="AB53" s="223" t="e">
        <f>INDEX(Problématiques_compétences!$D$3:$BC$174,MATCH(Progression_STI2D!AB$4,Problématiques_compétences!$D$3:$D$174,0),48)</f>
        <v>#N/A</v>
      </c>
      <c r="AC53" s="223" t="e">
        <f>INDEX(Problématiques_compétences!$D$3:$BC$174,MATCH(Progression_STI2D!AC$4,Problématiques_compétences!$D$3:$D$174,0),48)</f>
        <v>#N/A</v>
      </c>
      <c r="AD53" s="223" t="e">
        <f>INDEX(Problématiques_compétences!$D$3:$BC$174,MATCH(Progression_STI2D!AD$4,Problématiques_compétences!$D$3:$D$174,0),48)</f>
        <v>#N/A</v>
      </c>
      <c r="AE53" s="223" t="e">
        <f>INDEX(Problématiques_compétences!$D$3:$BC$174,MATCH(Progression_STI2D!AE$4,Problématiques_compétences!$D$3:$D$174,0),48)</f>
        <v>#N/A</v>
      </c>
      <c r="AF53" s="223" t="e">
        <f>INDEX(Problématiques_compétences!$D$3:$BC$174,MATCH(Progression_STI2D!AF$4,Problématiques_compétences!$D$3:$D$174,0),48)</f>
        <v>#N/A</v>
      </c>
      <c r="AG53" s="223" t="e">
        <f>INDEX(Problématiques_compétences!$D$3:$BC$174,MATCH(Progression_STI2D!AG$4,Problématiques_compétences!$D$3:$D$174,0),48)</f>
        <v>#N/A</v>
      </c>
      <c r="AH53" s="223" t="e">
        <f>INDEX(Problématiques_compétences!$D$3:$BC$174,MATCH(Progression_STI2D!AH$4,Problématiques_compétences!$D$3:$D$174,0),48)</f>
        <v>#N/A</v>
      </c>
      <c r="AI53" s="223" t="e">
        <f>INDEX(Problématiques_compétences!$D$3:$BC$174,MATCH(Progression_STI2D!AI$4,Problématiques_compétences!$D$3:$D$174,0),48)</f>
        <v>#N/A</v>
      </c>
      <c r="AJ53" s="223" t="e">
        <f>INDEX(Problématiques_compétences!$D$3:$BC$174,MATCH(Progression_STI2D!AJ$4,Problématiques_compétences!$D$3:$D$174,0),48)</f>
        <v>#N/A</v>
      </c>
      <c r="AK53" s="223" t="e">
        <f>INDEX(Problématiques_compétences!$D$3:$BC$174,MATCH(Progression_STI2D!AK$4,Problématiques_compétences!$D$3:$D$174,0),48)</f>
        <v>#N/A</v>
      </c>
      <c r="AL53" s="223" t="e">
        <f>INDEX(Problématiques_compétences!$D$3:$BC$174,MATCH(Progression_STI2D!AL$4,Problématiques_compétences!$D$3:$D$174,0),48)</f>
        <v>#N/A</v>
      </c>
      <c r="AM53" s="223" t="e">
        <f>INDEX(Problématiques_compétences!$D$3:$BC$174,MATCH(Progression_STI2D!AM$4,Problématiques_compétences!$D$3:$D$174,0),48)</f>
        <v>#N/A</v>
      </c>
    </row>
    <row r="54" spans="1:39" x14ac:dyDescent="0.25">
      <c r="A54" s="778"/>
      <c r="B54" s="785"/>
      <c r="C54" s="147" t="s">
        <v>377</v>
      </c>
      <c r="D54" s="787" t="s">
        <v>275</v>
      </c>
      <c r="E54" s="788"/>
      <c r="F54" s="789"/>
      <c r="G54" s="148" t="s">
        <v>318</v>
      </c>
      <c r="H54" s="140" t="s">
        <v>341</v>
      </c>
      <c r="I54" s="584">
        <f t="shared" si="0"/>
        <v>1</v>
      </c>
      <c r="J54" s="579">
        <f>INDEX(Problématiques_compétences!$D$3:$BC$174,MATCH(Progression_STI2D!J$4,Problématiques_compétences!$D$3:$D$174,0),49)</f>
        <v>0</v>
      </c>
      <c r="K54" s="223">
        <f>INDEX(Problématiques_compétences!$D$3:$BC$174,MATCH(Progression_STI2D!K$4,Problématiques_compétences!$D$3:$D$174,0),49)</f>
        <v>0</v>
      </c>
      <c r="L54" s="223">
        <f>INDEX(Problématiques_compétences!$D$3:$BC$174,MATCH(Progression_STI2D!L$4,Problématiques_compétences!$D$3:$D$174,0),49)</f>
        <v>0</v>
      </c>
      <c r="M54" s="223">
        <f>INDEX(Problématiques_compétences!$D$3:$BC$174,MATCH(Progression_STI2D!M$4,Problématiques_compétences!$D$3:$D$174,0),49)</f>
        <v>0</v>
      </c>
      <c r="N54" s="223">
        <f>INDEX(Problématiques_compétences!$D$3:$BC$174,MATCH(Progression_STI2D!N$4,Problématiques_compétences!$D$3:$D$174,0),49)</f>
        <v>0</v>
      </c>
      <c r="O54" s="223">
        <f>INDEX(Problématiques_compétences!$D$3:$BC$174,MATCH(Progression_STI2D!O$4,Problématiques_compétences!$D$3:$D$174,0),49)</f>
        <v>0</v>
      </c>
      <c r="P54" s="223">
        <f>INDEX(Problématiques_compétences!$D$3:$BC$174,MATCH(Progression_STI2D!P$4,Problématiques_compétences!$D$3:$D$174,0),49)</f>
        <v>0</v>
      </c>
      <c r="Q54" s="223">
        <f>INDEX(Problématiques_compétences!$D$3:$BC$174,MATCH(Progression_STI2D!Q$4,Problématiques_compétences!$D$3:$D$174,0),49)</f>
        <v>0</v>
      </c>
      <c r="R54" s="223">
        <f>INDEX(Problématiques_compétences!$D$3:$BC$174,MATCH(Progression_STI2D!R$4,Problématiques_compétences!$D$3:$D$174,0),49)</f>
        <v>0</v>
      </c>
      <c r="S54" s="223">
        <f>INDEX(Problématiques_compétences!$D$3:$BC$174,MATCH(Progression_STI2D!S$4,Problématiques_compétences!$D$3:$D$174,0),49)</f>
        <v>0</v>
      </c>
      <c r="T54" s="223">
        <f>INDEX(Problématiques_compétences!$D$3:$BC$174,MATCH(Progression_STI2D!T$4,Problématiques_compétences!$D$3:$D$174,0),49)</f>
        <v>0</v>
      </c>
      <c r="U54" s="223">
        <f>INDEX(Problématiques_compétences!$D$3:$BC$174,MATCH(Progression_STI2D!U$4,Problématiques_compétences!$D$3:$D$174,0),49)</f>
        <v>0</v>
      </c>
      <c r="V54" s="223" t="str">
        <f>INDEX(Problématiques_compétences!$D$3:$BC$174,MATCH(Progression_STI2D!V$4,Problématiques_compétences!$D$3:$D$174,0),49)</f>
        <v>x</v>
      </c>
      <c r="W54" s="223">
        <f>INDEX(Problématiques_compétences!$D$3:$BC$174,MATCH(Progression_STI2D!W$4,Problématiques_compétences!$D$3:$D$174,0),49)</f>
        <v>0</v>
      </c>
      <c r="X54" s="223">
        <f>INDEX(Problématiques_compétences!$D$3:$BC$174,MATCH(Progression_STI2D!X$4,Problématiques_compétences!$D$3:$D$174,0),49)</f>
        <v>0</v>
      </c>
      <c r="Y54" s="223" t="e">
        <f>INDEX(Problématiques_compétences!$D$3:$BC$174,MATCH(Progression_STI2D!Y$4,Problématiques_compétences!$D$3:$D$174,0),49)</f>
        <v>#N/A</v>
      </c>
      <c r="Z54" s="223" t="e">
        <f>INDEX(Problématiques_compétences!$D$3:$BC$174,MATCH(Progression_STI2D!Z$4,Problématiques_compétences!$D$3:$D$174,0),49)</f>
        <v>#N/A</v>
      </c>
      <c r="AA54" s="223" t="e">
        <f>INDEX(Problématiques_compétences!$D$3:$BC$174,MATCH(Progression_STI2D!AA$4,Problématiques_compétences!$D$3:$D$174,0),49)</f>
        <v>#N/A</v>
      </c>
      <c r="AB54" s="223" t="e">
        <f>INDEX(Problématiques_compétences!$D$3:$BC$174,MATCH(Progression_STI2D!AB$4,Problématiques_compétences!$D$3:$D$174,0),49)</f>
        <v>#N/A</v>
      </c>
      <c r="AC54" s="223" t="e">
        <f>INDEX(Problématiques_compétences!$D$3:$BC$174,MATCH(Progression_STI2D!AC$4,Problématiques_compétences!$D$3:$D$174,0),49)</f>
        <v>#N/A</v>
      </c>
      <c r="AD54" s="223" t="e">
        <f>INDEX(Problématiques_compétences!$D$3:$BC$174,MATCH(Progression_STI2D!AD$4,Problématiques_compétences!$D$3:$D$174,0),49)</f>
        <v>#N/A</v>
      </c>
      <c r="AE54" s="223" t="e">
        <f>INDEX(Problématiques_compétences!$D$3:$BC$174,MATCH(Progression_STI2D!AE$4,Problématiques_compétences!$D$3:$D$174,0),49)</f>
        <v>#N/A</v>
      </c>
      <c r="AF54" s="223" t="e">
        <f>INDEX(Problématiques_compétences!$D$3:$BC$174,MATCH(Progression_STI2D!AF$4,Problématiques_compétences!$D$3:$D$174,0),49)</f>
        <v>#N/A</v>
      </c>
      <c r="AG54" s="223" t="e">
        <f>INDEX(Problématiques_compétences!$D$3:$BC$174,MATCH(Progression_STI2D!AG$4,Problématiques_compétences!$D$3:$D$174,0),49)</f>
        <v>#N/A</v>
      </c>
      <c r="AH54" s="223" t="e">
        <f>INDEX(Problématiques_compétences!$D$3:$BC$174,MATCH(Progression_STI2D!AH$4,Problématiques_compétences!$D$3:$D$174,0),49)</f>
        <v>#N/A</v>
      </c>
      <c r="AI54" s="223" t="e">
        <f>INDEX(Problématiques_compétences!$D$3:$BC$174,MATCH(Progression_STI2D!AI$4,Problématiques_compétences!$D$3:$D$174,0),49)</f>
        <v>#N/A</v>
      </c>
      <c r="AJ54" s="223" t="e">
        <f>INDEX(Problématiques_compétences!$D$3:$BC$174,MATCH(Progression_STI2D!AJ$4,Problématiques_compétences!$D$3:$D$174,0),49)</f>
        <v>#N/A</v>
      </c>
      <c r="AK54" s="223" t="e">
        <f>INDEX(Problématiques_compétences!$D$3:$BC$174,MATCH(Progression_STI2D!AK$4,Problématiques_compétences!$D$3:$D$174,0),49)</f>
        <v>#N/A</v>
      </c>
      <c r="AL54" s="223" t="e">
        <f>INDEX(Problématiques_compétences!$D$3:$BC$174,MATCH(Progression_STI2D!AL$4,Problématiques_compétences!$D$3:$D$174,0),49)</f>
        <v>#N/A</v>
      </c>
      <c r="AM54" s="223" t="e">
        <f>INDEX(Problématiques_compétences!$D$3:$BC$174,MATCH(Progression_STI2D!AM$4,Problématiques_compétences!$D$3:$D$174,0),49)</f>
        <v>#N/A</v>
      </c>
    </row>
    <row r="55" spans="1:39" x14ac:dyDescent="0.25">
      <c r="A55" s="778"/>
      <c r="B55" s="785"/>
      <c r="C55" s="147" t="s">
        <v>378</v>
      </c>
      <c r="D55" s="787" t="s">
        <v>277</v>
      </c>
      <c r="E55" s="788"/>
      <c r="F55" s="789"/>
      <c r="G55" s="148" t="s">
        <v>320</v>
      </c>
      <c r="H55" s="140" t="s">
        <v>342</v>
      </c>
      <c r="I55" s="584">
        <f t="shared" si="0"/>
        <v>2</v>
      </c>
      <c r="J55" s="579">
        <f>INDEX(Problématiques_compétences!$D$3:$BC$174,MATCH(Progression_STI2D!J$4,Problématiques_compétences!$D$3:$D$174,0),50)</f>
        <v>0</v>
      </c>
      <c r="K55" s="223">
        <f>INDEX(Problématiques_compétences!$D$3:$BC$174,MATCH(Progression_STI2D!K$4,Problématiques_compétences!$D$3:$D$174,0),50)</f>
        <v>0</v>
      </c>
      <c r="L55" s="223">
        <f>INDEX(Problématiques_compétences!$D$3:$BC$174,MATCH(Progression_STI2D!L$4,Problématiques_compétences!$D$3:$D$174,0),50)</f>
        <v>0</v>
      </c>
      <c r="M55" s="223">
        <f>INDEX(Problématiques_compétences!$D$3:$BC$174,MATCH(Progression_STI2D!M$4,Problématiques_compétences!$D$3:$D$174,0),50)</f>
        <v>0</v>
      </c>
      <c r="N55" s="223">
        <f>INDEX(Problématiques_compétences!$D$3:$BC$174,MATCH(Progression_STI2D!N$4,Problématiques_compétences!$D$3:$D$174,0),50)</f>
        <v>0</v>
      </c>
      <c r="O55" s="223">
        <f>INDEX(Problématiques_compétences!$D$3:$BC$174,MATCH(Progression_STI2D!O$4,Problématiques_compétences!$D$3:$D$174,0),50)</f>
        <v>0</v>
      </c>
      <c r="P55" s="223">
        <f>INDEX(Problématiques_compétences!$D$3:$BC$174,MATCH(Progression_STI2D!P$4,Problématiques_compétences!$D$3:$D$174,0),50)</f>
        <v>0</v>
      </c>
      <c r="Q55" s="223">
        <f>INDEX(Problématiques_compétences!$D$3:$BC$174,MATCH(Progression_STI2D!Q$4,Problématiques_compétences!$D$3:$D$174,0),50)</f>
        <v>0</v>
      </c>
      <c r="R55" s="223">
        <f>INDEX(Problématiques_compétences!$D$3:$BC$174,MATCH(Progression_STI2D!R$4,Problématiques_compétences!$D$3:$D$174,0),50)</f>
        <v>0</v>
      </c>
      <c r="S55" s="223">
        <f>INDEX(Problématiques_compétences!$D$3:$BC$174,MATCH(Progression_STI2D!S$4,Problématiques_compétences!$D$3:$D$174,0),50)</f>
        <v>0</v>
      </c>
      <c r="T55" s="223" t="str">
        <f>INDEX(Problématiques_compétences!$D$3:$BC$174,MATCH(Progression_STI2D!T$4,Problématiques_compétences!$D$3:$D$174,0),50)</f>
        <v>x</v>
      </c>
      <c r="U55" s="223">
        <f>INDEX(Problématiques_compétences!$D$3:$BC$174,MATCH(Progression_STI2D!U$4,Problématiques_compétences!$D$3:$D$174,0),50)</f>
        <v>0</v>
      </c>
      <c r="V55" s="223">
        <f>INDEX(Problématiques_compétences!$D$3:$BC$174,MATCH(Progression_STI2D!V$4,Problématiques_compétences!$D$3:$D$174,0),50)</f>
        <v>0</v>
      </c>
      <c r="W55" s="223" t="str">
        <f>INDEX(Problématiques_compétences!$D$3:$BC$174,MATCH(Progression_STI2D!W$4,Problématiques_compétences!$D$3:$D$174,0),50)</f>
        <v>x</v>
      </c>
      <c r="X55" s="223">
        <f>INDEX(Problématiques_compétences!$D$3:$BC$174,MATCH(Progression_STI2D!X$4,Problématiques_compétences!$D$3:$D$174,0),50)</f>
        <v>0</v>
      </c>
      <c r="Y55" s="223" t="e">
        <f>INDEX(Problématiques_compétences!$D$3:$BC$174,MATCH(Progression_STI2D!Y$4,Problématiques_compétences!$D$3:$D$174,0),50)</f>
        <v>#N/A</v>
      </c>
      <c r="Z55" s="223" t="e">
        <f>INDEX(Problématiques_compétences!$D$3:$BC$174,MATCH(Progression_STI2D!Z$4,Problématiques_compétences!$D$3:$D$174,0),50)</f>
        <v>#N/A</v>
      </c>
      <c r="AA55" s="223" t="e">
        <f>INDEX(Problématiques_compétences!$D$3:$BC$174,MATCH(Progression_STI2D!AA$4,Problématiques_compétences!$D$3:$D$174,0),50)</f>
        <v>#N/A</v>
      </c>
      <c r="AB55" s="223" t="e">
        <f>INDEX(Problématiques_compétences!$D$3:$BC$174,MATCH(Progression_STI2D!AB$4,Problématiques_compétences!$D$3:$D$174,0),50)</f>
        <v>#N/A</v>
      </c>
      <c r="AC55" s="223" t="e">
        <f>INDEX(Problématiques_compétences!$D$3:$BC$174,MATCH(Progression_STI2D!AC$4,Problématiques_compétences!$D$3:$D$174,0),50)</f>
        <v>#N/A</v>
      </c>
      <c r="AD55" s="223" t="e">
        <f>INDEX(Problématiques_compétences!$D$3:$BC$174,MATCH(Progression_STI2D!AD$4,Problématiques_compétences!$D$3:$D$174,0),50)</f>
        <v>#N/A</v>
      </c>
      <c r="AE55" s="223" t="e">
        <f>INDEX(Problématiques_compétences!$D$3:$BC$174,MATCH(Progression_STI2D!AE$4,Problématiques_compétences!$D$3:$D$174,0),50)</f>
        <v>#N/A</v>
      </c>
      <c r="AF55" s="223" t="e">
        <f>INDEX(Problématiques_compétences!$D$3:$BC$174,MATCH(Progression_STI2D!AF$4,Problématiques_compétences!$D$3:$D$174,0),50)</f>
        <v>#N/A</v>
      </c>
      <c r="AG55" s="223" t="e">
        <f>INDEX(Problématiques_compétences!$D$3:$BC$174,MATCH(Progression_STI2D!AG$4,Problématiques_compétences!$D$3:$D$174,0),50)</f>
        <v>#N/A</v>
      </c>
      <c r="AH55" s="223" t="e">
        <f>INDEX(Problématiques_compétences!$D$3:$BC$174,MATCH(Progression_STI2D!AH$4,Problématiques_compétences!$D$3:$D$174,0),50)</f>
        <v>#N/A</v>
      </c>
      <c r="AI55" s="223" t="e">
        <f>INDEX(Problématiques_compétences!$D$3:$BC$174,MATCH(Progression_STI2D!AI$4,Problématiques_compétences!$D$3:$D$174,0),50)</f>
        <v>#N/A</v>
      </c>
      <c r="AJ55" s="223" t="e">
        <f>INDEX(Problématiques_compétences!$D$3:$BC$174,MATCH(Progression_STI2D!AJ$4,Problématiques_compétences!$D$3:$D$174,0),50)</f>
        <v>#N/A</v>
      </c>
      <c r="AK55" s="223" t="e">
        <f>INDEX(Problématiques_compétences!$D$3:$BC$174,MATCH(Progression_STI2D!AK$4,Problématiques_compétences!$D$3:$D$174,0),50)</f>
        <v>#N/A</v>
      </c>
      <c r="AL55" s="223" t="e">
        <f>INDEX(Problématiques_compétences!$D$3:$BC$174,MATCH(Progression_STI2D!AL$4,Problématiques_compétences!$D$3:$D$174,0),50)</f>
        <v>#N/A</v>
      </c>
      <c r="AM55" s="223" t="e">
        <f>INDEX(Problématiques_compétences!$D$3:$BC$174,MATCH(Progression_STI2D!AM$4,Problématiques_compétences!$D$3:$D$174,0),50)</f>
        <v>#N/A</v>
      </c>
    </row>
    <row r="56" spans="1:39" x14ac:dyDescent="0.25">
      <c r="A56" s="778"/>
      <c r="B56" s="785"/>
      <c r="C56" s="147" t="s">
        <v>379</v>
      </c>
      <c r="D56" s="787" t="s">
        <v>279</v>
      </c>
      <c r="E56" s="788"/>
      <c r="F56" s="789"/>
      <c r="G56" s="148" t="s">
        <v>321</v>
      </c>
      <c r="H56" s="140" t="s">
        <v>343</v>
      </c>
      <c r="I56" s="584">
        <f t="shared" si="0"/>
        <v>1</v>
      </c>
      <c r="J56" s="579">
        <f>INDEX(Problématiques_compétences!$D$3:$BC$174,MATCH(Progression_STI2D!J$4,Problématiques_compétences!$D$3:$D$174,0),51)</f>
        <v>0</v>
      </c>
      <c r="K56" s="223">
        <f>INDEX(Problématiques_compétences!$D$3:$BC$174,MATCH(Progression_STI2D!K$4,Problématiques_compétences!$D$3:$D$174,0),51)</f>
        <v>0</v>
      </c>
      <c r="L56" s="223">
        <f>INDEX(Problématiques_compétences!$D$3:$BC$174,MATCH(Progression_STI2D!L$4,Problématiques_compétences!$D$3:$D$174,0),51)</f>
        <v>0</v>
      </c>
      <c r="M56" s="223">
        <f>INDEX(Problématiques_compétences!$D$3:$BC$174,MATCH(Progression_STI2D!M$4,Problématiques_compétences!$D$3:$D$174,0),51)</f>
        <v>0</v>
      </c>
      <c r="N56" s="223">
        <f>INDEX(Problématiques_compétences!$D$3:$BC$174,MATCH(Progression_STI2D!N$4,Problématiques_compétences!$D$3:$D$174,0),51)</f>
        <v>0</v>
      </c>
      <c r="O56" s="223">
        <f>INDEX(Problématiques_compétences!$D$3:$BC$174,MATCH(Progression_STI2D!O$4,Problématiques_compétences!$D$3:$D$174,0),51)</f>
        <v>0</v>
      </c>
      <c r="P56" s="223">
        <f>INDEX(Problématiques_compétences!$D$3:$BC$174,MATCH(Progression_STI2D!P$4,Problématiques_compétences!$D$3:$D$174,0),51)</f>
        <v>0</v>
      </c>
      <c r="Q56" s="223">
        <f>INDEX(Problématiques_compétences!$D$3:$BC$174,MATCH(Progression_STI2D!Q$4,Problématiques_compétences!$D$3:$D$174,0),51)</f>
        <v>0</v>
      </c>
      <c r="R56" s="223">
        <f>INDEX(Problématiques_compétences!$D$3:$BC$174,MATCH(Progression_STI2D!R$4,Problématiques_compétences!$D$3:$D$174,0),51)</f>
        <v>0</v>
      </c>
      <c r="S56" s="223">
        <f>INDEX(Problématiques_compétences!$D$3:$BC$174,MATCH(Progression_STI2D!S$4,Problématiques_compétences!$D$3:$D$174,0),51)</f>
        <v>0</v>
      </c>
      <c r="T56" s="223" t="str">
        <f>INDEX(Problématiques_compétences!$D$3:$BC$174,MATCH(Progression_STI2D!T$4,Problématiques_compétences!$D$3:$D$174,0),51)</f>
        <v>x</v>
      </c>
      <c r="U56" s="223">
        <f>INDEX(Problématiques_compétences!$D$3:$BC$174,MATCH(Progression_STI2D!U$4,Problématiques_compétences!$D$3:$D$174,0),51)</f>
        <v>0</v>
      </c>
      <c r="V56" s="223">
        <f>INDEX(Problématiques_compétences!$D$3:$BC$174,MATCH(Progression_STI2D!V$4,Problématiques_compétences!$D$3:$D$174,0),51)</f>
        <v>0</v>
      </c>
      <c r="W56" s="223">
        <f>INDEX(Problématiques_compétences!$D$3:$BC$174,MATCH(Progression_STI2D!W$4,Problématiques_compétences!$D$3:$D$174,0),51)</f>
        <v>0</v>
      </c>
      <c r="X56" s="223">
        <f>INDEX(Problématiques_compétences!$D$3:$BC$174,MATCH(Progression_STI2D!X$4,Problématiques_compétences!$D$3:$D$174,0),51)</f>
        <v>0</v>
      </c>
      <c r="Y56" s="223" t="e">
        <f>INDEX(Problématiques_compétences!$D$3:$BC$174,MATCH(Progression_STI2D!Y$4,Problématiques_compétences!$D$3:$D$174,0),51)</f>
        <v>#N/A</v>
      </c>
      <c r="Z56" s="223" t="e">
        <f>INDEX(Problématiques_compétences!$D$3:$BC$174,MATCH(Progression_STI2D!Z$4,Problématiques_compétences!$D$3:$D$174,0),51)</f>
        <v>#N/A</v>
      </c>
      <c r="AA56" s="223" t="e">
        <f>INDEX(Problématiques_compétences!$D$3:$BC$174,MATCH(Progression_STI2D!AA$4,Problématiques_compétences!$D$3:$D$174,0),51)</f>
        <v>#N/A</v>
      </c>
      <c r="AB56" s="223" t="e">
        <f>INDEX(Problématiques_compétences!$D$3:$BC$174,MATCH(Progression_STI2D!AB$4,Problématiques_compétences!$D$3:$D$174,0),51)</f>
        <v>#N/A</v>
      </c>
      <c r="AC56" s="223" t="e">
        <f>INDEX(Problématiques_compétences!$D$3:$BC$174,MATCH(Progression_STI2D!AC$4,Problématiques_compétences!$D$3:$D$174,0),51)</f>
        <v>#N/A</v>
      </c>
      <c r="AD56" s="223" t="e">
        <f>INDEX(Problématiques_compétences!$D$3:$BC$174,MATCH(Progression_STI2D!AD$4,Problématiques_compétences!$D$3:$D$174,0),51)</f>
        <v>#N/A</v>
      </c>
      <c r="AE56" s="223" t="e">
        <f>INDEX(Problématiques_compétences!$D$3:$BC$174,MATCH(Progression_STI2D!AE$4,Problématiques_compétences!$D$3:$D$174,0),51)</f>
        <v>#N/A</v>
      </c>
      <c r="AF56" s="223" t="e">
        <f>INDEX(Problématiques_compétences!$D$3:$BC$174,MATCH(Progression_STI2D!AF$4,Problématiques_compétences!$D$3:$D$174,0),51)</f>
        <v>#N/A</v>
      </c>
      <c r="AG56" s="223" t="e">
        <f>INDEX(Problématiques_compétences!$D$3:$BC$174,MATCH(Progression_STI2D!AG$4,Problématiques_compétences!$D$3:$D$174,0),51)</f>
        <v>#N/A</v>
      </c>
      <c r="AH56" s="223" t="e">
        <f>INDEX(Problématiques_compétences!$D$3:$BC$174,MATCH(Progression_STI2D!AH$4,Problématiques_compétences!$D$3:$D$174,0),51)</f>
        <v>#N/A</v>
      </c>
      <c r="AI56" s="223" t="e">
        <f>INDEX(Problématiques_compétences!$D$3:$BC$174,MATCH(Progression_STI2D!AI$4,Problématiques_compétences!$D$3:$D$174,0),51)</f>
        <v>#N/A</v>
      </c>
      <c r="AJ56" s="223" t="e">
        <f>INDEX(Problématiques_compétences!$D$3:$BC$174,MATCH(Progression_STI2D!AJ$4,Problématiques_compétences!$D$3:$D$174,0),51)</f>
        <v>#N/A</v>
      </c>
      <c r="AK56" s="223" t="e">
        <f>INDEX(Problématiques_compétences!$D$3:$BC$174,MATCH(Progression_STI2D!AK$4,Problématiques_compétences!$D$3:$D$174,0),51)</f>
        <v>#N/A</v>
      </c>
      <c r="AL56" s="223" t="e">
        <f>INDEX(Problématiques_compétences!$D$3:$BC$174,MATCH(Progression_STI2D!AL$4,Problématiques_compétences!$D$3:$D$174,0),51)</f>
        <v>#N/A</v>
      </c>
      <c r="AM56" s="223" t="e">
        <f>INDEX(Problématiques_compétences!$D$3:$BC$174,MATCH(Progression_STI2D!AM$4,Problématiques_compétences!$D$3:$D$174,0),51)</f>
        <v>#N/A</v>
      </c>
    </row>
    <row r="57" spans="1:39" ht="15.75" thickBot="1" x14ac:dyDescent="0.3">
      <c r="A57" s="792"/>
      <c r="B57" s="786"/>
      <c r="C57" s="149" t="s">
        <v>380</v>
      </c>
      <c r="D57" s="782" t="s">
        <v>281</v>
      </c>
      <c r="E57" s="783"/>
      <c r="F57" s="784"/>
      <c r="G57" s="150" t="s">
        <v>323</v>
      </c>
      <c r="H57" s="220" t="s">
        <v>381</v>
      </c>
      <c r="I57" s="586">
        <f t="shared" si="0"/>
        <v>2</v>
      </c>
      <c r="J57" s="579">
        <f>INDEX(Problématiques_compétences!$D$3:$BC$174,MATCH(Progression_STI2D!J$4,Problématiques_compétences!$D$3:$D$174,0),52)</f>
        <v>0</v>
      </c>
      <c r="K57" s="223">
        <f>INDEX(Problématiques_compétences!$D$3:$BC$174,MATCH(Progression_STI2D!K$4,Problématiques_compétences!$D$3:$D$174,0),52)</f>
        <v>0</v>
      </c>
      <c r="L57" s="223">
        <f>INDEX(Problématiques_compétences!$D$3:$BC$174,MATCH(Progression_STI2D!L$4,Problématiques_compétences!$D$3:$D$174,0),52)</f>
        <v>0</v>
      </c>
      <c r="M57" s="223">
        <f>INDEX(Problématiques_compétences!$D$3:$BC$174,MATCH(Progression_STI2D!M$4,Problématiques_compétences!$D$3:$D$174,0),52)</f>
        <v>0</v>
      </c>
      <c r="N57" s="223">
        <f>INDEX(Problématiques_compétences!$D$3:$BC$174,MATCH(Progression_STI2D!N$4,Problématiques_compétences!$D$3:$D$174,0),52)</f>
        <v>0</v>
      </c>
      <c r="O57" s="223">
        <f>INDEX(Problématiques_compétences!$D$3:$BC$174,MATCH(Progression_STI2D!O$4,Problématiques_compétences!$D$3:$D$174,0),52)</f>
        <v>0</v>
      </c>
      <c r="P57" s="223">
        <f>INDEX(Problématiques_compétences!$D$3:$BC$174,MATCH(Progression_STI2D!P$4,Problématiques_compétences!$D$3:$D$174,0),52)</f>
        <v>0</v>
      </c>
      <c r="Q57" s="223">
        <f>INDEX(Problématiques_compétences!$D$3:$BC$174,MATCH(Progression_STI2D!Q$4,Problématiques_compétences!$D$3:$D$174,0),52)</f>
        <v>0</v>
      </c>
      <c r="R57" s="223">
        <f>INDEX(Problématiques_compétences!$D$3:$BC$174,MATCH(Progression_STI2D!R$4,Problématiques_compétences!$D$3:$D$174,0),52)</f>
        <v>0</v>
      </c>
      <c r="S57" s="223">
        <f>INDEX(Problématiques_compétences!$D$3:$BC$174,MATCH(Progression_STI2D!S$4,Problématiques_compétences!$D$3:$D$174,0),52)</f>
        <v>0</v>
      </c>
      <c r="T57" s="223">
        <f>INDEX(Problématiques_compétences!$D$3:$BC$174,MATCH(Progression_STI2D!T$4,Problématiques_compétences!$D$3:$D$174,0),52)</f>
        <v>0</v>
      </c>
      <c r="U57" s="223">
        <f>INDEX(Problématiques_compétences!$D$3:$BC$174,MATCH(Progression_STI2D!U$4,Problématiques_compétences!$D$3:$D$174,0),52)</f>
        <v>0</v>
      </c>
      <c r="V57" s="223" t="str">
        <f>INDEX(Problématiques_compétences!$D$3:$BC$174,MATCH(Progression_STI2D!V$4,Problématiques_compétences!$D$3:$D$174,0),52)</f>
        <v>x</v>
      </c>
      <c r="W57" s="223" t="str">
        <f>INDEX(Problématiques_compétences!$D$3:$BC$174,MATCH(Progression_STI2D!W$4,Problématiques_compétences!$D$3:$D$174,0),52)</f>
        <v>x</v>
      </c>
      <c r="X57" s="223">
        <f>INDEX(Problématiques_compétences!$D$3:$BC$174,MATCH(Progression_STI2D!X$4,Problématiques_compétences!$D$3:$D$174,0),52)</f>
        <v>0</v>
      </c>
      <c r="Y57" s="223" t="e">
        <f>INDEX(Problématiques_compétences!$D$3:$BC$174,MATCH(Progression_STI2D!Y$4,Problématiques_compétences!$D$3:$D$174,0),52)</f>
        <v>#N/A</v>
      </c>
      <c r="Z57" s="223" t="e">
        <f>INDEX(Problématiques_compétences!$D$3:$BC$174,MATCH(Progression_STI2D!Z$4,Problématiques_compétences!$D$3:$D$174,0),52)</f>
        <v>#N/A</v>
      </c>
      <c r="AA57" s="223" t="e">
        <f>INDEX(Problématiques_compétences!$D$3:$BC$174,MATCH(Progression_STI2D!AA$4,Problématiques_compétences!$D$3:$D$174,0),52)</f>
        <v>#N/A</v>
      </c>
      <c r="AB57" s="223" t="e">
        <f>INDEX(Problématiques_compétences!$D$3:$BC$174,MATCH(Progression_STI2D!AB$4,Problématiques_compétences!$D$3:$D$174,0),52)</f>
        <v>#N/A</v>
      </c>
      <c r="AC57" s="223" t="e">
        <f>INDEX(Problématiques_compétences!$D$3:$BC$174,MATCH(Progression_STI2D!AC$4,Problématiques_compétences!$D$3:$D$174,0),52)</f>
        <v>#N/A</v>
      </c>
      <c r="AD57" s="223" t="e">
        <f>INDEX(Problématiques_compétences!$D$3:$BC$174,MATCH(Progression_STI2D!AD$4,Problématiques_compétences!$D$3:$D$174,0),52)</f>
        <v>#N/A</v>
      </c>
      <c r="AE57" s="223" t="e">
        <f>INDEX(Problématiques_compétences!$D$3:$BC$174,MATCH(Progression_STI2D!AE$4,Problématiques_compétences!$D$3:$D$174,0),52)</f>
        <v>#N/A</v>
      </c>
      <c r="AF57" s="223" t="e">
        <f>INDEX(Problématiques_compétences!$D$3:$BC$174,MATCH(Progression_STI2D!AF$4,Problématiques_compétences!$D$3:$D$174,0),52)</f>
        <v>#N/A</v>
      </c>
      <c r="AG57" s="223" t="e">
        <f>INDEX(Problématiques_compétences!$D$3:$BC$174,MATCH(Progression_STI2D!AG$4,Problématiques_compétences!$D$3:$D$174,0),52)</f>
        <v>#N/A</v>
      </c>
      <c r="AH57" s="223" t="e">
        <f>INDEX(Problématiques_compétences!$D$3:$BC$174,MATCH(Progression_STI2D!AH$4,Problématiques_compétences!$D$3:$D$174,0),52)</f>
        <v>#N/A</v>
      </c>
      <c r="AI57" s="223" t="e">
        <f>INDEX(Problématiques_compétences!$D$3:$BC$174,MATCH(Progression_STI2D!AI$4,Problématiques_compétences!$D$3:$D$174,0),52)</f>
        <v>#N/A</v>
      </c>
      <c r="AJ57" s="223" t="e">
        <f>INDEX(Problématiques_compétences!$D$3:$BC$174,MATCH(Progression_STI2D!AJ$4,Problématiques_compétences!$D$3:$D$174,0),52)</f>
        <v>#N/A</v>
      </c>
      <c r="AK57" s="223" t="e">
        <f>INDEX(Problématiques_compétences!$D$3:$BC$174,MATCH(Progression_STI2D!AK$4,Problématiques_compétences!$D$3:$D$174,0),52)</f>
        <v>#N/A</v>
      </c>
      <c r="AL57" s="223" t="e">
        <f>INDEX(Problématiques_compétences!$D$3:$BC$174,MATCH(Progression_STI2D!AL$4,Problématiques_compétences!$D$3:$D$174,0),52)</f>
        <v>#N/A</v>
      </c>
      <c r="AM57" s="223" t="e">
        <f>INDEX(Problématiques_compétences!$D$3:$BC$174,MATCH(Progression_STI2D!AM$4,Problématiques_compétences!$D$3:$D$174,0),52)</f>
        <v>#N/A</v>
      </c>
    </row>
    <row r="58" spans="1:39" x14ac:dyDescent="0.25">
      <c r="A58" s="194"/>
      <c r="B58" s="194"/>
      <c r="C58" s="790"/>
      <c r="D58" s="790"/>
      <c r="E58" s="790"/>
      <c r="F58" s="790"/>
      <c r="G58" s="790"/>
      <c r="H58" s="790"/>
    </row>
    <row r="59" spans="1:39" x14ac:dyDescent="0.25">
      <c r="A59" s="790"/>
      <c r="B59" s="194"/>
      <c r="C59" s="195"/>
      <c r="D59" s="196"/>
      <c r="E59" s="197"/>
      <c r="F59" s="197"/>
      <c r="G59" s="197"/>
      <c r="H59" s="197"/>
    </row>
    <row r="60" spans="1:39" x14ac:dyDescent="0.25">
      <c r="A60" s="790"/>
      <c r="B60" s="194"/>
      <c r="C60" s="198"/>
      <c r="D60" s="199"/>
      <c r="E60" s="200"/>
      <c r="F60" s="201"/>
      <c r="G60" s="200"/>
      <c r="H60" s="201"/>
    </row>
    <row r="61" spans="1:39" x14ac:dyDescent="0.25">
      <c r="A61" s="790"/>
      <c r="B61" s="194"/>
      <c r="C61" s="198"/>
      <c r="D61" s="199"/>
      <c r="E61" s="201"/>
      <c r="F61" s="201"/>
      <c r="G61" s="200"/>
      <c r="H61" s="201"/>
    </row>
    <row r="62" spans="1:39" x14ac:dyDescent="0.25">
      <c r="A62" s="790"/>
      <c r="B62" s="194"/>
      <c r="C62" s="198"/>
      <c r="D62" s="199"/>
      <c r="E62" s="200"/>
      <c r="F62" s="201"/>
      <c r="G62" s="201"/>
      <c r="H62" s="201"/>
    </row>
    <row r="63" spans="1:39" x14ac:dyDescent="0.25">
      <c r="A63" s="790"/>
      <c r="B63" s="194"/>
      <c r="C63" s="198"/>
      <c r="D63" s="199"/>
      <c r="E63" s="202"/>
      <c r="F63" s="201"/>
      <c r="G63" s="201"/>
      <c r="H63" s="201"/>
    </row>
    <row r="64" spans="1:39" x14ac:dyDescent="0.25">
      <c r="A64" s="790"/>
      <c r="B64" s="194"/>
      <c r="C64" s="195"/>
      <c r="D64" s="196"/>
      <c r="E64" s="197"/>
      <c r="F64" s="197"/>
      <c r="G64" s="197"/>
      <c r="H64" s="197"/>
    </row>
    <row r="65" spans="1:8" x14ac:dyDescent="0.25">
      <c r="A65" s="790"/>
      <c r="B65" s="194"/>
      <c r="C65" s="198"/>
      <c r="D65" s="203"/>
      <c r="E65" s="204"/>
      <c r="F65" s="201"/>
      <c r="G65" s="201"/>
      <c r="H65" s="201"/>
    </row>
    <row r="66" spans="1:8" x14ac:dyDescent="0.25">
      <c r="A66" s="790"/>
      <c r="B66" s="194"/>
      <c r="C66" s="198"/>
      <c r="D66" s="203"/>
      <c r="E66" s="201"/>
      <c r="F66" s="201"/>
      <c r="G66" s="200"/>
      <c r="H66" s="201"/>
    </row>
    <row r="67" spans="1:8" x14ac:dyDescent="0.25">
      <c r="A67" s="790"/>
      <c r="B67" s="194"/>
      <c r="C67" s="198"/>
      <c r="D67" s="203"/>
      <c r="E67" s="200"/>
      <c r="F67" s="201"/>
      <c r="G67" s="201"/>
      <c r="H67" s="201"/>
    </row>
    <row r="68" spans="1:8" x14ac:dyDescent="0.25">
      <c r="A68" s="790"/>
      <c r="B68" s="194"/>
      <c r="C68" s="198"/>
      <c r="D68" s="203"/>
      <c r="E68" s="201"/>
      <c r="F68" s="201"/>
      <c r="G68" s="200"/>
      <c r="H68" s="201"/>
    </row>
    <row r="69" spans="1:8" x14ac:dyDescent="0.25">
      <c r="A69" s="790"/>
      <c r="B69" s="194"/>
      <c r="C69" s="198"/>
      <c r="D69" s="203"/>
      <c r="E69" s="200"/>
      <c r="F69" s="201"/>
      <c r="G69" s="201"/>
      <c r="H69" s="201"/>
    </row>
    <row r="70" spans="1:8" x14ac:dyDescent="0.25">
      <c r="A70" s="790"/>
      <c r="B70" s="194"/>
      <c r="C70" s="198"/>
      <c r="D70" s="203"/>
      <c r="E70" s="200"/>
      <c r="F70" s="201"/>
      <c r="G70" s="200"/>
      <c r="H70" s="201"/>
    </row>
    <row r="71" spans="1:8" x14ac:dyDescent="0.25">
      <c r="A71" s="790"/>
      <c r="B71" s="194"/>
      <c r="C71" s="198"/>
      <c r="D71" s="203"/>
      <c r="E71" s="202"/>
      <c r="F71" s="201"/>
      <c r="G71" s="201"/>
      <c r="H71" s="205"/>
    </row>
    <row r="72" spans="1:8" x14ac:dyDescent="0.25">
      <c r="A72" s="790"/>
      <c r="B72" s="194"/>
      <c r="C72" s="195"/>
      <c r="D72" s="196"/>
      <c r="E72" s="197"/>
      <c r="F72" s="197"/>
      <c r="G72" s="197"/>
      <c r="H72" s="197"/>
    </row>
    <row r="73" spans="1:8" x14ac:dyDescent="0.25">
      <c r="A73" s="791"/>
      <c r="B73" s="198"/>
      <c r="C73" s="198"/>
      <c r="D73" s="203"/>
      <c r="E73" s="201"/>
      <c r="F73" s="200"/>
      <c r="G73" s="201"/>
      <c r="H73" s="201"/>
    </row>
    <row r="74" spans="1:8" x14ac:dyDescent="0.25">
      <c r="A74" s="791"/>
      <c r="B74" s="198"/>
      <c r="C74" s="198"/>
      <c r="D74" s="203"/>
      <c r="E74" s="200"/>
      <c r="F74" s="200"/>
      <c r="G74" s="201"/>
      <c r="H74" s="201"/>
    </row>
    <row r="75" spans="1:8" x14ac:dyDescent="0.25">
      <c r="A75" s="791"/>
      <c r="B75" s="198"/>
      <c r="C75" s="198"/>
      <c r="D75" s="203"/>
      <c r="E75" s="200"/>
      <c r="F75" s="201"/>
      <c r="G75" s="201"/>
      <c r="H75" s="201"/>
    </row>
    <row r="76" spans="1:8" x14ac:dyDescent="0.25">
      <c r="A76" s="206"/>
      <c r="B76" s="206"/>
      <c r="C76" s="195"/>
      <c r="D76" s="196"/>
      <c r="E76" s="175"/>
      <c r="F76" s="175"/>
      <c r="G76" s="175"/>
      <c r="H76" s="175"/>
    </row>
    <row r="77" spans="1:8" x14ac:dyDescent="0.25">
      <c r="A77" s="207"/>
      <c r="B77" s="207"/>
      <c r="C77" s="208"/>
      <c r="D77" s="203"/>
      <c r="E77" s="201"/>
      <c r="F77" s="200"/>
      <c r="G77" s="200"/>
      <c r="H77" s="201"/>
    </row>
    <row r="78" spans="1:8" x14ac:dyDescent="0.25">
      <c r="A78" s="208"/>
      <c r="B78" s="208"/>
      <c r="C78" s="208"/>
      <c r="D78" s="203"/>
      <c r="E78" s="201"/>
      <c r="F78" s="201"/>
      <c r="G78" s="201"/>
      <c r="H78" s="205"/>
    </row>
    <row r="79" spans="1:8" x14ac:dyDescent="0.25">
      <c r="A79" s="790"/>
      <c r="B79" s="194"/>
      <c r="C79" s="195"/>
      <c r="D79" s="196"/>
      <c r="E79" s="197"/>
      <c r="F79" s="197"/>
      <c r="G79" s="197"/>
      <c r="H79" s="197"/>
    </row>
    <row r="80" spans="1:8" x14ac:dyDescent="0.25">
      <c r="A80" s="791"/>
      <c r="B80" s="198"/>
      <c r="C80" s="198"/>
      <c r="D80" s="209"/>
      <c r="E80" s="201"/>
      <c r="F80" s="201"/>
      <c r="G80" s="200"/>
      <c r="H80" s="201"/>
    </row>
    <row r="81" spans="1:8" x14ac:dyDescent="0.25">
      <c r="A81" s="791"/>
      <c r="B81" s="198"/>
      <c r="C81" s="198"/>
      <c r="D81" s="203"/>
      <c r="E81" s="200"/>
      <c r="F81" s="201"/>
      <c r="G81" s="201"/>
      <c r="H81" s="201"/>
    </row>
    <row r="82" spans="1:8" x14ac:dyDescent="0.25">
      <c r="A82" s="791"/>
      <c r="B82" s="198"/>
      <c r="C82" s="198"/>
      <c r="D82" s="209"/>
      <c r="E82" s="201"/>
      <c r="F82" s="200"/>
      <c r="G82" s="201"/>
      <c r="H82" s="201"/>
    </row>
    <row r="83" spans="1:8" x14ac:dyDescent="0.25">
      <c r="A83" s="791"/>
      <c r="B83" s="198"/>
      <c r="C83" s="198"/>
      <c r="D83" s="203"/>
      <c r="E83" s="201"/>
      <c r="F83" s="201"/>
      <c r="G83" s="201"/>
      <c r="H83" s="205"/>
    </row>
    <row r="84" spans="1:8" x14ac:dyDescent="0.25">
      <c r="A84" s="791"/>
      <c r="B84" s="198"/>
      <c r="C84" s="198"/>
      <c r="D84" s="203"/>
      <c r="E84" s="201"/>
      <c r="F84" s="201"/>
      <c r="G84" s="201"/>
      <c r="H84" s="205"/>
    </row>
    <row r="85" spans="1:8" x14ac:dyDescent="0.25">
      <c r="A85" s="194"/>
      <c r="B85" s="194"/>
      <c r="C85" s="195"/>
      <c r="D85" s="196"/>
      <c r="E85" s="197"/>
      <c r="F85" s="197"/>
      <c r="G85" s="197"/>
      <c r="H85" s="197"/>
    </row>
    <row r="86" spans="1:8" x14ac:dyDescent="0.25">
      <c r="A86" s="194"/>
      <c r="B86" s="194"/>
      <c r="C86" s="198"/>
      <c r="D86" s="209"/>
      <c r="E86" s="201"/>
      <c r="F86" s="200"/>
      <c r="G86" s="201"/>
      <c r="H86" s="201"/>
    </row>
    <row r="87" spans="1:8" x14ac:dyDescent="0.25">
      <c r="A87" s="210"/>
      <c r="B87" s="210"/>
      <c r="C87" s="198"/>
      <c r="D87" s="203"/>
      <c r="E87" s="201"/>
      <c r="F87" s="200"/>
      <c r="G87" s="201"/>
      <c r="H87" s="201"/>
    </row>
    <row r="88" spans="1:8" x14ac:dyDescent="0.25">
      <c r="A88" s="210"/>
      <c r="B88" s="210"/>
      <c r="C88" s="198"/>
      <c r="D88" s="209"/>
      <c r="E88" s="201"/>
      <c r="F88" s="200"/>
      <c r="G88" s="201"/>
      <c r="H88" s="201"/>
    </row>
    <row r="89" spans="1:8" x14ac:dyDescent="0.25">
      <c r="A89" s="790"/>
      <c r="B89" s="194"/>
      <c r="C89" s="195"/>
      <c r="D89" s="196"/>
      <c r="E89" s="197"/>
      <c r="F89" s="197"/>
      <c r="G89" s="197"/>
      <c r="H89" s="197"/>
    </row>
    <row r="90" spans="1:8" x14ac:dyDescent="0.25">
      <c r="A90" s="790"/>
      <c r="B90" s="194"/>
      <c r="C90" s="198"/>
      <c r="D90" s="199"/>
      <c r="E90" s="201"/>
      <c r="F90" s="200"/>
      <c r="G90" s="201"/>
      <c r="H90" s="201"/>
    </row>
    <row r="91" spans="1:8" x14ac:dyDescent="0.25">
      <c r="A91" s="790"/>
      <c r="B91" s="194"/>
      <c r="C91" s="198"/>
      <c r="D91" s="199"/>
      <c r="E91" s="201"/>
      <c r="F91" s="204"/>
      <c r="G91" s="201"/>
      <c r="H91" s="201"/>
    </row>
    <row r="92" spans="1:8" x14ac:dyDescent="0.25">
      <c r="A92" s="211"/>
      <c r="B92" s="211"/>
      <c r="C92" s="211"/>
      <c r="D92" s="211"/>
      <c r="E92" s="197"/>
      <c r="F92" s="197"/>
      <c r="G92" s="197"/>
      <c r="H92" s="197"/>
    </row>
    <row r="93" spans="1:8" x14ac:dyDescent="0.25">
      <c r="A93" s="211"/>
      <c r="B93" s="211"/>
      <c r="C93" s="212"/>
      <c r="D93" s="213"/>
      <c r="E93" s="201"/>
      <c r="F93" s="201"/>
      <c r="G93" s="200"/>
      <c r="H93" s="201"/>
    </row>
    <row r="94" spans="1:8" x14ac:dyDescent="0.25">
      <c r="A94" s="211"/>
      <c r="B94" s="211"/>
      <c r="C94" s="214"/>
      <c r="D94" s="215"/>
      <c r="E94" s="201"/>
      <c r="F94" s="201"/>
      <c r="G94" s="200"/>
      <c r="H94" s="201"/>
    </row>
    <row r="95" spans="1:8" x14ac:dyDescent="0.25">
      <c r="A95" s="211"/>
      <c r="B95" s="211"/>
      <c r="C95" s="212"/>
      <c r="D95" s="215"/>
      <c r="E95" s="201"/>
      <c r="F95" s="201"/>
      <c r="G95" s="200"/>
      <c r="H95" s="201"/>
    </row>
    <row r="96" spans="1:8" x14ac:dyDescent="0.25">
      <c r="A96" s="211"/>
      <c r="B96" s="211"/>
      <c r="C96" s="212"/>
      <c r="D96" s="213"/>
      <c r="E96" s="201"/>
      <c r="F96" s="201"/>
      <c r="G96" s="200"/>
      <c r="H96" s="201"/>
    </row>
    <row r="97" spans="1:8" x14ac:dyDescent="0.25">
      <c r="A97" s="211"/>
      <c r="B97" s="211"/>
      <c r="C97" s="212"/>
      <c r="D97" s="216"/>
      <c r="E97" s="201"/>
      <c r="F97" s="201"/>
      <c r="G97" s="200"/>
      <c r="H97" s="200"/>
    </row>
    <row r="98" spans="1:8" x14ac:dyDescent="0.25">
      <c r="A98" s="175"/>
      <c r="B98" s="175"/>
      <c r="C98" s="212"/>
      <c r="D98" s="217"/>
      <c r="E98" s="201"/>
      <c r="F98" s="201"/>
      <c r="G98" s="200"/>
      <c r="H98" s="212"/>
    </row>
  </sheetData>
  <sheetProtection selectLockedCells="1"/>
  <mergeCells count="55">
    <mergeCell ref="J1:AM1"/>
    <mergeCell ref="AD5:AM5"/>
    <mergeCell ref="A6:H6"/>
    <mergeCell ref="A3:D3"/>
    <mergeCell ref="A5:H5"/>
    <mergeCell ref="A4:H4"/>
    <mergeCell ref="C58:D58"/>
    <mergeCell ref="E58:H58"/>
    <mergeCell ref="A59:A63"/>
    <mergeCell ref="A64:A71"/>
    <mergeCell ref="A20:A35"/>
    <mergeCell ref="B20:B35"/>
    <mergeCell ref="D28:F28"/>
    <mergeCell ref="D47:F47"/>
    <mergeCell ref="D29:F29"/>
    <mergeCell ref="D30:F30"/>
    <mergeCell ref="D31:F31"/>
    <mergeCell ref="D32:F32"/>
    <mergeCell ref="D33:F33"/>
    <mergeCell ref="D34:F34"/>
    <mergeCell ref="D42:F42"/>
    <mergeCell ref="D43:F43"/>
    <mergeCell ref="A72:A75"/>
    <mergeCell ref="A79:A84"/>
    <mergeCell ref="A89:A91"/>
    <mergeCell ref="A48:A57"/>
    <mergeCell ref="B48:B57"/>
    <mergeCell ref="D57:F57"/>
    <mergeCell ref="D35:F35"/>
    <mergeCell ref="A36:A47"/>
    <mergeCell ref="B36:B47"/>
    <mergeCell ref="D41:F41"/>
    <mergeCell ref="D51:F51"/>
    <mergeCell ref="D52:F52"/>
    <mergeCell ref="D53:F53"/>
    <mergeCell ref="D54:F54"/>
    <mergeCell ref="D55:F55"/>
    <mergeCell ref="D44:F44"/>
    <mergeCell ref="D45:F45"/>
    <mergeCell ref="D46:F46"/>
    <mergeCell ref="D56:F56"/>
    <mergeCell ref="D40:F40"/>
    <mergeCell ref="D50:F50"/>
    <mergeCell ref="D27:F27"/>
    <mergeCell ref="J5:R5"/>
    <mergeCell ref="S5:X5"/>
    <mergeCell ref="A7:B7"/>
    <mergeCell ref="A8:A10"/>
    <mergeCell ref="B8:B10"/>
    <mergeCell ref="A11:A13"/>
    <mergeCell ref="B11:B12"/>
    <mergeCell ref="B13:B16"/>
    <mergeCell ref="A14:A16"/>
    <mergeCell ref="A17:A19"/>
    <mergeCell ref="B17:B19"/>
  </mergeCells>
  <conditionalFormatting sqref="J2:AM2">
    <cfRule type="cellIs" dxfId="10" priority="1" operator="equal">
      <formula>"P"</formula>
    </cfRule>
  </conditionalFormatting>
  <dataValidations disablePrompts="1" count="29">
    <dataValidation allowBlank="1" showInputMessage="1" showErrorMessage="1" promptTitle="Design, innovation et créativité" prompt="Participer à l’organisation de projets, la définition des rôles, la planification (se projeter et anticiper) et aux revues de projet." sqref="E63"/>
    <dataValidation allowBlank="1" showInputMessage="1" showErrorMessage="1" promptTitle="Informatique et programmation" prompt="Analyser le comportement attendu d’un système réel et décomposer le problème posé en sous-problèmes afin de structurer un programme de commande." sqref="H98"/>
    <dataValidation allowBlank="1" showInputMessage="1" showErrorMessage="1" promptTitle="Modelisation simulation OT" prompt="Utiliser une modélisation pour comprendre, formaliser, partager, construire, investiguer, prouver." sqref="G96"/>
    <dataValidation allowBlank="1" showInputMessage="1" showErrorMessage="1" promptTitle="Modélisation simulation OT" prompt="Interpréter des résultats expérimentaux, en tirer une conclusion et la communiquer en argumentant." sqref="G95"/>
    <dataValidation allowBlank="1" showInputMessage="1" showErrorMessage="1" promptTitle="Modélisation simulation OT" prompt="Analyser le fonctionnement et la structure d’un objet, identifier les entrées et sorties." sqref="G94"/>
    <dataValidation allowBlank="1" showInputMessage="1" showErrorMessage="1" promptTitle="OT, Changts  induits société" prompt="_x000a__x000a_Comparer et commenter les évolutions des objets en articulant différents points de vue : fonctionnel, structurel, environnemental, technique, scientifique, social, historique, économique." sqref="F91"/>
    <dataValidation allowBlank="1" showInputMessage="1" showErrorMessage="1" promptTitle="OT, Changts  induits société" prompt="Comparer et commenter les évolutions des objets en articulant différents points de vue : fonctionnel, structurel, environnemental, technique, scientifique, social, historique, économique." sqref="F86"/>
    <dataValidation allowBlank="1" showInputMessage="1" showErrorMessage="1" promptTitle="OT, Changts  induits société" prompt="Comparer et commenter les évolutions des objets et systèmes" sqref="F87"/>
    <dataValidation allowBlank="1" showInputMessage="1" showErrorMessage="1" promptTitle="OT, Changts  induits société" prompt="Regrouper des objets en familles et lignées." sqref="F88 F90"/>
    <dataValidation allowBlank="1" showInputMessage="1" showErrorMessage="1" promptTitle="Design, innovation et créativité" prompt="Organiser, structurer et stocker des ressources numériques." sqref="E81"/>
    <dataValidation allowBlank="1" showInputMessage="1" showErrorMessage="1" promptTitle="Modélisation simulation OT" prompt="Simuler numériquement la structure et/ou le comportement d’un objet. Interpréter le comportement de l’objet technique et le communiquer en argumentant." sqref="G80"/>
    <dataValidation allowBlank="1" showInputMessage="1" showErrorMessage="1" promptTitle="Informatique et programmation" prompt="Écrire un programme dans lequel des actions sont déclenchées par des événements extérieurs." sqref="H78 H84"/>
    <dataValidation allowBlank="1" showInputMessage="1" showErrorMessage="1" promptTitle="OT, Changts  induits société" prompt="Élaborer un document qui synthétise ces comparaisons et ces commentaires." sqref="F77"/>
    <dataValidation allowBlank="1" showInputMessage="1" showErrorMessage="1" promptTitle="Modélisation simulation OT" prompt="Décrire, en utilisant les outils et langages de descriptions adaptés, le fonctionnement, la structure et le comportement des objets." sqref="G77"/>
    <dataValidation allowBlank="1" showInputMessage="1" showErrorMessage="1" promptTitle="Design, innovation et créativité" prompt="Présenter à l’oral et à l’aide de supports numériques multimédia des solutions techniques au moment des revues de projet." sqref="E75"/>
    <dataValidation allowBlank="1" showInputMessage="1" showErrorMessage="1" promptTitle="OT, Changts  induits société" prompt="Exprimer sa pensée à l’aide d’outils de description adaptés : croquis, schémas, graphes, diagrammes, tableaux. " sqref="F73"/>
    <dataValidation allowBlank="1" showInputMessage="1" showErrorMessage="1" promptTitle="OT, Changts  induits société" prompt="Lire, utiliser et produire, à l’aide d’outils de représentation numérique, des choix de solutions sous forme de dessins ou de schémas." sqref="F74 F82"/>
    <dataValidation allowBlank="1" showInputMessage="1" showErrorMessage="1" promptTitle="Design, création et innovation" prompt="Identifier un besoin (biens matériels ou services) et énoncer un problème technique. _x000a_Identifier les conditions, contraintes (normes, réglementats) et ressources correspondantes, qualifier simplement les performances d'un OT éxistant ou à créer._x000a__x000a_" sqref="E65"/>
    <dataValidation allowBlank="1" showInputMessage="1" showErrorMessage="1" promptTitle="Design, innovation et créativité" prompt="Réaliser, de manière collaborative, le prototype d’un objet pour valider une solution" sqref="E70"/>
    <dataValidation allowBlank="1" showInputMessage="1" showErrorMessage="1" promptTitle="OT, Changts  induits société" sqref="E66"/>
    <dataValidation allowBlank="1" showInputMessage="1" showErrorMessage="1" promptTitle="Modélisation simulation OT" prompt="Identifier le(s) matériau(x), les flux d’énergie et d’information sur un objet et décrire les transformations qui s’opèrent." sqref="G66"/>
    <dataValidation allowBlank="1" showInputMessage="1" showErrorMessage="1" promptTitle="Modélisation simulation OT" prompt="Associer des solutions techniques à des fonctions." sqref="G68"/>
    <dataValidation allowBlank="1" showInputMessage="1" showErrorMessage="1" promptTitle="Informatique et programmation" prompt="Écrire, mettre au point (tester, corriger) et exécuter un programme commandant un système réel et vérifier le comportement attendu." sqref="H71 H83"/>
    <dataValidation allowBlank="1" showInputMessage="1" showErrorMessage="1" promptTitle="Modélisation simulation OT" prompt="Respecter une procédure de travail garantissant un résultat en respectant les règles de sécurité et d’utilisation des outils mis à disposition." sqref="G93 G60 G70"/>
    <dataValidation allowBlank="1" showInputMessage="1" showErrorMessage="1" promptTitle="Design, innovation et créativité" prompt="identifier les conditions, contraintes (normes et règlements) et ressources correspondantes, qualifier et quantifier simplement les performances d’un objet technique existant ou à créer." sqref="E67"/>
    <dataValidation allowBlank="1" showInputMessage="1" showErrorMessage="1" promptTitle="Design, innovation et créativité" prompt="Imaginer des solutions pour produire des objets et des éléments de programmes informatiques en réponse au besoin." sqref="E62 E69 E74 E71"/>
    <dataValidation allowBlank="1" showInputMessage="1" showErrorMessage="1" promptTitle="Modélisation simulation OT" prompt="Mesurer des grandeurs de manière directe ou indirecte. " sqref="G61"/>
    <dataValidation allowBlank="1" showInputMessage="1" showErrorMessage="1" promptTitle="Design, innovation et créativité" prompt="Imaginer, synthétiser et formaliser une procédure, un protocole." sqref="E60"/>
    <dataValidation allowBlank="1" showInputMessage="1" showErrorMessage="1" promptTitle="Informatique et programmation" prompt="Analyser le fonctionnement et la structure d’un objet" sqref="H97"/>
  </dataValidation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AC46"/>
  <sheetViews>
    <sheetView zoomScale="115" zoomScaleNormal="115" workbookViewId="0">
      <pane ySplit="2" topLeftCell="A3" activePane="bottomLeft" state="frozen"/>
      <selection pane="bottomLeft" sqref="A1:A2"/>
    </sheetView>
  </sheetViews>
  <sheetFormatPr baseColWidth="10" defaultColWidth="11.42578125" defaultRowHeight="15" x14ac:dyDescent="0.25"/>
  <cols>
    <col min="1" max="1" width="12.5703125" style="483" customWidth="1"/>
    <col min="2" max="2" width="12" style="483" customWidth="1"/>
    <col min="3" max="10" width="6.5703125" style="483" customWidth="1"/>
    <col min="11" max="11" width="6.85546875" style="483" customWidth="1"/>
    <col min="12" max="12" width="7.5703125" style="483" customWidth="1"/>
    <col min="13" max="13" width="7.7109375" style="483" customWidth="1"/>
    <col min="14" max="14" width="8.28515625" style="483" customWidth="1"/>
    <col min="15" max="15" width="5.42578125" style="483" customWidth="1"/>
    <col min="16" max="16" width="8.28515625" style="483" customWidth="1"/>
    <col min="17" max="17" width="7.140625" style="483" customWidth="1"/>
    <col min="18" max="19" width="8.28515625" style="483" customWidth="1"/>
    <col min="20" max="20" width="5.42578125" style="483" customWidth="1"/>
    <col min="21" max="21" width="8.5703125" style="483" customWidth="1"/>
    <col min="22" max="22" width="7.42578125" style="483" customWidth="1"/>
    <col min="23" max="23" width="8.5703125" style="483" customWidth="1"/>
    <col min="24" max="24" width="6.42578125" style="483" customWidth="1"/>
    <col min="25" max="25" width="8.5703125" style="483" customWidth="1"/>
    <col min="26" max="26" width="6" style="483" customWidth="1"/>
    <col min="27" max="28" width="8.5703125" style="483" customWidth="1"/>
    <col min="29" max="29" width="6.28515625" style="483" customWidth="1"/>
    <col min="30" max="35" width="4.7109375" style="483" customWidth="1"/>
    <col min="36" max="16384" width="11.42578125" style="483"/>
  </cols>
  <sheetData>
    <row r="1" spans="1:29" ht="18" customHeight="1" x14ac:dyDescent="0.25">
      <c r="A1" s="815"/>
      <c r="B1" s="496" t="s">
        <v>31</v>
      </c>
      <c r="C1" s="497"/>
      <c r="D1" s="497"/>
      <c r="E1" s="497"/>
      <c r="F1" s="497"/>
      <c r="G1" s="497"/>
      <c r="H1" s="497"/>
      <c r="I1" s="497"/>
      <c r="J1" s="497"/>
      <c r="K1" s="497"/>
      <c r="L1" s="497"/>
      <c r="M1" s="498"/>
      <c r="N1" s="832" t="s">
        <v>59</v>
      </c>
      <c r="O1" s="833"/>
      <c r="P1" s="833"/>
      <c r="Q1" s="833"/>
      <c r="R1" s="833"/>
      <c r="S1" s="833"/>
      <c r="T1" s="833"/>
      <c r="U1" s="833"/>
      <c r="V1" s="833"/>
      <c r="W1" s="833"/>
      <c r="X1" s="833"/>
      <c r="Y1" s="833"/>
      <c r="Z1" s="833"/>
      <c r="AA1" s="833"/>
      <c r="AB1" s="833"/>
      <c r="AC1" s="834"/>
    </row>
    <row r="2" spans="1:29" ht="20.25" customHeight="1" thickBot="1" x14ac:dyDescent="0.3">
      <c r="A2" s="816"/>
      <c r="B2" s="817" t="str" cm="1">
        <f t="array" ref="B2">IFERROR(INDEX(Problématiques_compétences!$A$3:$D$174,QUOTIENT(MATCH(A1,Problématiques_compétences!$D$3:$D$174,0)-2,12)*12+2,1),"")</f>
        <v/>
      </c>
      <c r="C2" s="818"/>
      <c r="D2" s="818"/>
      <c r="E2" s="818"/>
      <c r="F2" s="818"/>
      <c r="G2" s="818"/>
      <c r="H2" s="818"/>
      <c r="I2" s="818"/>
      <c r="J2" s="818"/>
      <c r="K2" s="818"/>
      <c r="L2" s="818"/>
      <c r="M2" s="819"/>
      <c r="N2" s="829" t="str">
        <f>IFERROR(INDEX(Problématiques_compétences!$B$3:$D$174,MATCH(A1,Problématiques_compétences!$D$3:$D$174,0),1),"")</f>
        <v/>
      </c>
      <c r="O2" s="830"/>
      <c r="P2" s="830"/>
      <c r="Q2" s="830"/>
      <c r="R2" s="830"/>
      <c r="S2" s="830"/>
      <c r="T2" s="830"/>
      <c r="U2" s="830"/>
      <c r="V2" s="830"/>
      <c r="W2" s="830"/>
      <c r="X2" s="830"/>
      <c r="Y2" s="830"/>
      <c r="Z2" s="830"/>
      <c r="AA2" s="830"/>
      <c r="AB2" s="830"/>
      <c r="AC2" s="831"/>
    </row>
    <row r="3" spans="1:29" ht="15.75" customHeight="1" thickBot="1" x14ac:dyDescent="0.3">
      <c r="A3" s="835" t="s">
        <v>109</v>
      </c>
      <c r="B3" s="820"/>
      <c r="C3" s="820"/>
      <c r="D3" s="820"/>
      <c r="E3" s="820"/>
      <c r="F3" s="820"/>
      <c r="G3" s="820"/>
      <c r="H3" s="820"/>
      <c r="I3" s="820"/>
      <c r="J3" s="821"/>
      <c r="K3" s="544" t="s">
        <v>106</v>
      </c>
      <c r="L3" s="544" t="s">
        <v>107</v>
      </c>
      <c r="M3" s="544" t="s">
        <v>219</v>
      </c>
      <c r="N3" s="820" t="s">
        <v>58</v>
      </c>
      <c r="O3" s="820"/>
      <c r="P3" s="820"/>
      <c r="Q3" s="820"/>
      <c r="R3" s="820"/>
      <c r="S3" s="821"/>
      <c r="T3" s="826" t="s">
        <v>630</v>
      </c>
      <c r="U3" s="827"/>
      <c r="V3" s="827"/>
      <c r="W3" s="827"/>
      <c r="X3" s="827"/>
      <c r="Y3" s="827"/>
      <c r="Z3" s="827"/>
      <c r="AA3" s="827"/>
      <c r="AB3" s="827"/>
      <c r="AC3" s="828"/>
    </row>
    <row r="4" spans="1:29" ht="57" customHeight="1" x14ac:dyDescent="0.25">
      <c r="A4" s="822" t="str">
        <f t="array" aca="1" ref="A4" ca="1">IFERROR(INDEX(Problématiques_compétences!$F$2:$BC$2,SMALL(IF(INDIRECT("Problématiques_compétences!F"&amp;MATCH($A$1,Problématiques_compétences!$D$1:$D$174,0)):INDIRECT("Problématiques_compétences!BC"&amp;MATCH($A$1,Problématiques_compétences!$D$1:$D$174,0))="x",COLUMN(Problématiques_compétences!$F$1:$BC$1)-5,""),ROW()-3)),"")</f>
        <v/>
      </c>
      <c r="B4" s="823" t="str">
        <f ca="1">IFERROR(INDEX(Compétences!$C$1:$D$51,MATCH(A4,Compétences!$C$1:$C$51,0),2),"")</f>
        <v/>
      </c>
      <c r="C4" s="823"/>
      <c r="D4" s="823"/>
      <c r="E4" s="823"/>
      <c r="F4" s="823"/>
      <c r="G4" s="823"/>
      <c r="H4" s="823"/>
      <c r="I4" s="823"/>
      <c r="J4" s="823"/>
      <c r="K4" s="824" t="str">
        <f ca="1">IFERROR(INDEX(Compétences!C2:I51,MATCH(A4,Compétences!C2:C51,0),3),"")</f>
        <v/>
      </c>
      <c r="L4" s="824" t="str">
        <f ca="1">IFERROR(INDEX(Compétences!C2:I51,MATCH(A4,Compétences!C2:C51,0),4),"")</f>
        <v/>
      </c>
      <c r="M4" s="824" t="str">
        <f ca="1">IFERROR(INDEX(Compétences!C2:I51,MATCH(A4,Compétences!C2:C51,0),5),"")</f>
        <v/>
      </c>
      <c r="N4" s="825" t="str">
        <f ca="1">IFERROR(INDEX(Compétences!C2:I51,MATCH(A4,Compétences!C2:C51,0),7),"")</f>
        <v/>
      </c>
      <c r="O4" s="825"/>
      <c r="P4" s="825"/>
      <c r="Q4" s="825"/>
      <c r="R4" s="825"/>
      <c r="S4" s="825"/>
      <c r="T4" s="807"/>
      <c r="U4" s="807"/>
      <c r="V4" s="807"/>
      <c r="W4" s="807"/>
      <c r="X4" s="807"/>
      <c r="Y4" s="807"/>
      <c r="Z4" s="807"/>
      <c r="AA4" s="807"/>
      <c r="AB4" s="807"/>
      <c r="AC4" s="808"/>
    </row>
    <row r="5" spans="1:29" ht="32.25" customHeight="1" x14ac:dyDescent="0.25">
      <c r="A5" s="811"/>
      <c r="B5" s="812"/>
      <c r="C5" s="812"/>
      <c r="D5" s="812"/>
      <c r="E5" s="812"/>
      <c r="F5" s="812"/>
      <c r="G5" s="812"/>
      <c r="H5" s="812"/>
      <c r="I5" s="812"/>
      <c r="J5" s="812"/>
      <c r="K5" s="813"/>
      <c r="L5" s="813"/>
      <c r="M5" s="813"/>
      <c r="N5" s="814"/>
      <c r="O5" s="814"/>
      <c r="P5" s="814"/>
      <c r="Q5" s="814"/>
      <c r="R5" s="814"/>
      <c r="S5" s="814"/>
      <c r="T5" s="809"/>
      <c r="U5" s="809"/>
      <c r="V5" s="809"/>
      <c r="W5" s="809"/>
      <c r="X5" s="809"/>
      <c r="Y5" s="809"/>
      <c r="Z5" s="809"/>
      <c r="AA5" s="809"/>
      <c r="AB5" s="809"/>
      <c r="AC5" s="810"/>
    </row>
    <row r="6" spans="1:29" ht="43.5" customHeight="1" x14ac:dyDescent="0.25">
      <c r="A6" s="811" t="str">
        <f t="array" aca="1" ref="A6" ca="1">IFERROR(INDEX(Problématiques_compétences!$F$2:$BC$2,SMALL(IF(INDIRECT("Problématiques_compétences!F"&amp;MATCH($A$1,Problématiques_compétences!$D$1:$D$174,0)):INDIRECT("Problématiques_compétences!BC"&amp;MATCH($A$1,Problématiques_compétences!$D$1:$D$174,0))="x",COLUMN(Problématiques_compétences!$F$1:$BC$1)-5,""),ROW()-4)),"")</f>
        <v/>
      </c>
      <c r="B6" s="812" t="str">
        <f ca="1">IFERROR(INDEX(Compétences!$C$1:$D$51,MATCH(A6,Compétences!$C$1:$C$51,0),2),"")</f>
        <v/>
      </c>
      <c r="C6" s="812"/>
      <c r="D6" s="812"/>
      <c r="E6" s="812"/>
      <c r="F6" s="812"/>
      <c r="G6" s="812"/>
      <c r="H6" s="812"/>
      <c r="I6" s="812"/>
      <c r="J6" s="812"/>
      <c r="K6" s="813" t="str">
        <f ca="1">IFERROR(INDEX(Compétences!C4:I53,MATCH(A6,Compétences!C4:C53,0),3),"")</f>
        <v/>
      </c>
      <c r="L6" s="813" t="str">
        <f ca="1">IFERROR(INDEX(Compétences!C4:I53,MATCH(A6,Compétences!C4:C53,0),4),"")</f>
        <v/>
      </c>
      <c r="M6" s="813" t="str">
        <f ca="1">IFERROR(INDEX(Compétences!C4:I53,MATCH(A6,Compétences!C4:C53,0),5),"")</f>
        <v/>
      </c>
      <c r="N6" s="814" t="str">
        <f ca="1">IFERROR(INDEX(Compétences!C4:I53,MATCH(A6,Compétences!C4:C53,0),7),"")</f>
        <v/>
      </c>
      <c r="O6" s="814"/>
      <c r="P6" s="814"/>
      <c r="Q6" s="814"/>
      <c r="R6" s="814"/>
      <c r="S6" s="814"/>
      <c r="T6" s="809"/>
      <c r="U6" s="809"/>
      <c r="V6" s="809"/>
      <c r="W6" s="809"/>
      <c r="X6" s="809"/>
      <c r="Y6" s="809"/>
      <c r="Z6" s="809"/>
      <c r="AA6" s="809"/>
      <c r="AB6" s="809"/>
      <c r="AC6" s="810"/>
    </row>
    <row r="7" spans="1:29" ht="52.5" customHeight="1" x14ac:dyDescent="0.25">
      <c r="A7" s="811"/>
      <c r="B7" s="812"/>
      <c r="C7" s="812"/>
      <c r="D7" s="812"/>
      <c r="E7" s="812"/>
      <c r="F7" s="812"/>
      <c r="G7" s="812"/>
      <c r="H7" s="812"/>
      <c r="I7" s="812"/>
      <c r="J7" s="812"/>
      <c r="K7" s="813"/>
      <c r="L7" s="813"/>
      <c r="M7" s="813"/>
      <c r="N7" s="814"/>
      <c r="O7" s="814"/>
      <c r="P7" s="814"/>
      <c r="Q7" s="814"/>
      <c r="R7" s="814"/>
      <c r="S7" s="814"/>
      <c r="T7" s="809"/>
      <c r="U7" s="809"/>
      <c r="V7" s="809"/>
      <c r="W7" s="809"/>
      <c r="X7" s="809"/>
      <c r="Y7" s="809"/>
      <c r="Z7" s="809"/>
      <c r="AA7" s="809"/>
      <c r="AB7" s="809"/>
      <c r="AC7" s="810"/>
    </row>
    <row r="8" spans="1:29" ht="32.25" customHeight="1" x14ac:dyDescent="0.25">
      <c r="A8" s="811" t="str">
        <f t="array" aca="1" ref="A8" ca="1">IFERROR(INDEX(Problématiques_compétences!$F$2:$BC$2,SMALL(IF(INDIRECT("Problématiques_compétences!F"&amp;MATCH($A$1,Problématiques_compétences!$D$1:$D$174,0)):INDIRECT("Problématiques_compétences!BC"&amp;MATCH($A$1,Problématiques_compétences!$D$1:$D$174,0))="x",COLUMN(Problématiques_compétences!$F$1:$BC$1)-5,""),ROW()-5)),"")</f>
        <v/>
      </c>
      <c r="B8" s="812" t="str">
        <f ca="1">IFERROR(INDEX(Compétences!$C$1:$D$51,MATCH(A8,Compétences!$C$1:$C$51,0),2),"")</f>
        <v/>
      </c>
      <c r="C8" s="812"/>
      <c r="D8" s="812"/>
      <c r="E8" s="812"/>
      <c r="F8" s="812"/>
      <c r="G8" s="812"/>
      <c r="H8" s="812"/>
      <c r="I8" s="812"/>
      <c r="J8" s="812"/>
      <c r="K8" s="813" t="str">
        <f ca="1">IFERROR(INDEX(Compétences!C6:I55,MATCH(A8,Compétences!C6:C55,0),3),"")</f>
        <v/>
      </c>
      <c r="L8" s="813" t="str">
        <f ca="1">IFERROR(INDEX(Compétences!C6:I55,MATCH(A8,Compétences!C6:C55,0),4),"")</f>
        <v/>
      </c>
      <c r="M8" s="813" t="str">
        <f ca="1">IFERROR(INDEX(Compétences!C6:I55,MATCH(A8,Compétences!C6:C55,0),5),"")</f>
        <v/>
      </c>
      <c r="N8" s="814" t="str">
        <f ca="1">IFERROR(INDEX(Compétences!C6:I55,MATCH(A8,Compétences!C6:C55,0),7),"")</f>
        <v/>
      </c>
      <c r="O8" s="814"/>
      <c r="P8" s="814"/>
      <c r="Q8" s="814"/>
      <c r="R8" s="814"/>
      <c r="S8" s="814"/>
      <c r="T8" s="809"/>
      <c r="U8" s="809"/>
      <c r="V8" s="809"/>
      <c r="W8" s="809"/>
      <c r="X8" s="809"/>
      <c r="Y8" s="809"/>
      <c r="Z8" s="809"/>
      <c r="AA8" s="809"/>
      <c r="AB8" s="809"/>
      <c r="AC8" s="810"/>
    </row>
    <row r="9" spans="1:29" ht="45" customHeight="1" x14ac:dyDescent="0.25">
      <c r="A9" s="811"/>
      <c r="B9" s="812"/>
      <c r="C9" s="812"/>
      <c r="D9" s="812"/>
      <c r="E9" s="812"/>
      <c r="F9" s="812"/>
      <c r="G9" s="812"/>
      <c r="H9" s="812"/>
      <c r="I9" s="812"/>
      <c r="J9" s="812"/>
      <c r="K9" s="813"/>
      <c r="L9" s="813"/>
      <c r="M9" s="813"/>
      <c r="N9" s="814"/>
      <c r="O9" s="814"/>
      <c r="P9" s="814"/>
      <c r="Q9" s="814"/>
      <c r="R9" s="814"/>
      <c r="S9" s="814"/>
      <c r="T9" s="809"/>
      <c r="U9" s="809"/>
      <c r="V9" s="809"/>
      <c r="W9" s="809"/>
      <c r="X9" s="809"/>
      <c r="Y9" s="809"/>
      <c r="Z9" s="809"/>
      <c r="AA9" s="809"/>
      <c r="AB9" s="809"/>
      <c r="AC9" s="810"/>
    </row>
    <row r="10" spans="1:29" ht="32.25" customHeight="1" x14ac:dyDescent="0.25">
      <c r="A10" s="811" t="str">
        <f t="array" aca="1" ref="A10" ca="1">IFERROR(INDEX(Problématiques_compétences!$F$2:$BC$2,SMALL(IF(INDIRECT("Problématiques_compétences!F"&amp;MATCH($A$1,Problématiques_compétences!$D$1:$D$174,0)):INDIRECT("Problématiques_compétences!BC"&amp;MATCH($A$1,Problématiques_compétences!$D$1:$D$174,0))="x",COLUMN(Problématiques_compétences!$F$1:$BC$1)-5,""),ROW()-6)),"")</f>
        <v/>
      </c>
      <c r="B10" s="812" t="str">
        <f ca="1">IFERROR(INDEX(Compétences!$C$1:$D$51,MATCH(A10,Compétences!$C$1:$C$51,0),2),"")</f>
        <v/>
      </c>
      <c r="C10" s="812"/>
      <c r="D10" s="812"/>
      <c r="E10" s="812"/>
      <c r="F10" s="812"/>
      <c r="G10" s="812"/>
      <c r="H10" s="812"/>
      <c r="I10" s="812"/>
      <c r="J10" s="812"/>
      <c r="K10" s="813" t="str">
        <f ca="1">IFERROR(INDEX(Compétences!C8:I57,MATCH(A10,Compétences!C8:C57,0),3),"")</f>
        <v/>
      </c>
      <c r="L10" s="813" t="str">
        <f ca="1">IFERROR(INDEX(Compétences!C8:I57,MATCH(A10,Compétences!C8:C57,0),4),"")</f>
        <v/>
      </c>
      <c r="M10" s="813" t="str">
        <f ca="1">IFERROR(INDEX(Compétences!C8:I57,MATCH(A10,Compétences!C8:C57,0),5),"")</f>
        <v/>
      </c>
      <c r="N10" s="814" t="str">
        <f ca="1">IFERROR(INDEX(Compétences!C8:I57,MATCH(A10,Compétences!C8:C57,0),7),"")</f>
        <v/>
      </c>
      <c r="O10" s="814"/>
      <c r="P10" s="814"/>
      <c r="Q10" s="814"/>
      <c r="R10" s="814"/>
      <c r="S10" s="814"/>
      <c r="T10" s="809"/>
      <c r="U10" s="809"/>
      <c r="V10" s="809"/>
      <c r="W10" s="809"/>
      <c r="X10" s="809"/>
      <c r="Y10" s="809"/>
      <c r="Z10" s="809"/>
      <c r="AA10" s="809"/>
      <c r="AB10" s="809"/>
      <c r="AC10" s="810"/>
    </row>
    <row r="11" spans="1:29" ht="44.25" customHeight="1" x14ac:dyDescent="0.25">
      <c r="A11" s="811"/>
      <c r="B11" s="812"/>
      <c r="C11" s="812"/>
      <c r="D11" s="812"/>
      <c r="E11" s="812"/>
      <c r="F11" s="812"/>
      <c r="G11" s="812"/>
      <c r="H11" s="812"/>
      <c r="I11" s="812"/>
      <c r="J11" s="812"/>
      <c r="K11" s="813"/>
      <c r="L11" s="813"/>
      <c r="M11" s="813"/>
      <c r="N11" s="814"/>
      <c r="O11" s="814"/>
      <c r="P11" s="814"/>
      <c r="Q11" s="814"/>
      <c r="R11" s="814"/>
      <c r="S11" s="814"/>
      <c r="T11" s="809"/>
      <c r="U11" s="809"/>
      <c r="V11" s="809"/>
      <c r="W11" s="809"/>
      <c r="X11" s="809"/>
      <c r="Y11" s="809"/>
      <c r="Z11" s="809"/>
      <c r="AA11" s="809"/>
      <c r="AB11" s="809"/>
      <c r="AC11" s="810"/>
    </row>
    <row r="12" spans="1:29" ht="32.25" customHeight="1" x14ac:dyDescent="0.25">
      <c r="A12" s="836" t="str">
        <f t="array" aca="1" ref="A12" ca="1">IFERROR(INDEX(Problématiques_compétences!$F$2:$BC$2,SMALL(IF(INDIRECT("Problématiques_compétences!F"&amp;MATCH($A$1,Problématiques_compétences!$D$1:$D$174,0)):INDIRECT("Problématiques_compétences!BC"&amp;MATCH($A$1,Problématiques_compétences!$D$1:$D$174,0))="x",COLUMN(Problématiques_compétences!$F$1:$BC$1)-5,""),ROW()-7)),"")</f>
        <v/>
      </c>
      <c r="B12" s="838" t="str">
        <f ca="1">IFERROR(INDEX(Compétences!$C$1:$D$51,MATCH(A12,Compétences!$C$1:$C$51,0),2),"")</f>
        <v/>
      </c>
      <c r="C12" s="838"/>
      <c r="D12" s="838"/>
      <c r="E12" s="838"/>
      <c r="F12" s="838"/>
      <c r="G12" s="838"/>
      <c r="H12" s="838"/>
      <c r="I12" s="838"/>
      <c r="J12" s="838"/>
      <c r="K12" s="813" t="str">
        <f ca="1">IFERROR(INDEX(Compétences!C10:I59,MATCH(A12,Compétences!C10:C59,0),3),"")</f>
        <v/>
      </c>
      <c r="L12" s="813" t="str">
        <f ca="1">IFERROR(INDEX(Compétences!C10:I59,MATCH(A12,Compétences!C10:C59,0),4),"")</f>
        <v/>
      </c>
      <c r="M12" s="813" t="str">
        <f ca="1">IFERROR(INDEX(Compétences!C10:I59,MATCH(A12,Compétences!C10:C59,0),5),"")</f>
        <v/>
      </c>
      <c r="N12" s="814" t="str">
        <f ca="1">IFERROR(INDEX(Compétences!C10:I59,MATCH(A12,Compétences!C10:C59,0),7),"")</f>
        <v/>
      </c>
      <c r="O12" s="814"/>
      <c r="P12" s="814"/>
      <c r="Q12" s="814"/>
      <c r="R12" s="814"/>
      <c r="S12" s="814"/>
      <c r="T12" s="842"/>
      <c r="U12" s="843"/>
      <c r="V12" s="843"/>
      <c r="W12" s="843"/>
      <c r="X12" s="843"/>
      <c r="Y12" s="843"/>
      <c r="Z12" s="843"/>
      <c r="AA12" s="843"/>
      <c r="AB12" s="843"/>
      <c r="AC12" s="844"/>
    </row>
    <row r="13" spans="1:29" ht="43.5" customHeight="1" thickBot="1" x14ac:dyDescent="0.3">
      <c r="A13" s="837"/>
      <c r="B13" s="839"/>
      <c r="C13" s="839"/>
      <c r="D13" s="839"/>
      <c r="E13" s="839"/>
      <c r="F13" s="839"/>
      <c r="G13" s="839"/>
      <c r="H13" s="839"/>
      <c r="I13" s="839"/>
      <c r="J13" s="839"/>
      <c r="K13" s="840"/>
      <c r="L13" s="840"/>
      <c r="M13" s="840"/>
      <c r="N13" s="841"/>
      <c r="O13" s="841"/>
      <c r="P13" s="841"/>
      <c r="Q13" s="841"/>
      <c r="R13" s="841"/>
      <c r="S13" s="841"/>
      <c r="T13" s="845"/>
      <c r="U13" s="846"/>
      <c r="V13" s="846"/>
      <c r="W13" s="846"/>
      <c r="X13" s="846"/>
      <c r="Y13" s="846"/>
      <c r="Z13" s="846"/>
      <c r="AA13" s="846"/>
      <c r="AB13" s="846"/>
      <c r="AC13" s="847"/>
    </row>
    <row r="14" spans="1:29" ht="43.5" customHeight="1" thickBot="1" x14ac:dyDescent="0.3">
      <c r="A14" s="848"/>
      <c r="B14" s="849"/>
      <c r="C14" s="849"/>
      <c r="D14" s="849"/>
      <c r="E14" s="849"/>
      <c r="F14" s="849"/>
      <c r="G14" s="849"/>
      <c r="H14" s="849"/>
      <c r="I14" s="849"/>
      <c r="J14" s="849"/>
      <c r="K14" s="849"/>
      <c r="L14" s="849"/>
      <c r="M14" s="849"/>
      <c r="N14" s="849"/>
      <c r="O14" s="849"/>
      <c r="P14" s="849"/>
      <c r="Q14" s="849"/>
      <c r="R14" s="849"/>
      <c r="S14" s="849"/>
      <c r="T14" s="849"/>
      <c r="U14" s="849"/>
      <c r="V14" s="849"/>
      <c r="W14" s="849"/>
      <c r="X14" s="849"/>
      <c r="Y14" s="849"/>
      <c r="Z14" s="849"/>
      <c r="AA14" s="849"/>
      <c r="AB14" s="849"/>
      <c r="AC14" s="850"/>
    </row>
    <row r="15" spans="1:29" ht="16.5" customHeight="1" x14ac:dyDescent="0.25">
      <c r="A15" s="868" t="s">
        <v>33</v>
      </c>
      <c r="B15" s="869"/>
      <c r="C15" s="869"/>
      <c r="D15" s="869"/>
      <c r="E15" s="869"/>
      <c r="F15" s="869"/>
      <c r="G15" s="869"/>
      <c r="H15" s="869"/>
      <c r="I15" s="869"/>
      <c r="J15" s="869"/>
      <c r="K15" s="869"/>
      <c r="L15" s="869"/>
      <c r="M15" s="869"/>
      <c r="N15" s="869"/>
      <c r="O15" s="869"/>
      <c r="P15" s="870"/>
      <c r="Q15" s="871" t="s">
        <v>34</v>
      </c>
      <c r="R15" s="872"/>
      <c r="S15" s="872"/>
      <c r="T15" s="872"/>
      <c r="U15" s="872"/>
      <c r="V15" s="872"/>
      <c r="W15" s="872"/>
      <c r="X15" s="872"/>
      <c r="Y15" s="872"/>
      <c r="Z15" s="872"/>
      <c r="AA15" s="872"/>
      <c r="AB15" s="872"/>
      <c r="AC15" s="873"/>
    </row>
    <row r="16" spans="1:29" ht="30.75" customHeight="1" x14ac:dyDescent="0.25">
      <c r="A16" s="874"/>
      <c r="B16" s="875"/>
      <c r="C16" s="875"/>
      <c r="D16" s="875"/>
      <c r="E16" s="875"/>
      <c r="F16" s="875"/>
      <c r="G16" s="875"/>
      <c r="H16" s="875"/>
      <c r="I16" s="875"/>
      <c r="J16" s="875"/>
      <c r="K16" s="875"/>
      <c r="L16" s="875"/>
      <c r="M16" s="875"/>
      <c r="N16" s="875"/>
      <c r="O16" s="875"/>
      <c r="P16" s="876"/>
      <c r="Q16" s="851"/>
      <c r="R16" s="852"/>
      <c r="S16" s="852"/>
      <c r="T16" s="852"/>
      <c r="U16" s="852"/>
      <c r="V16" s="852"/>
      <c r="W16" s="852"/>
      <c r="X16" s="852"/>
      <c r="Y16" s="852"/>
      <c r="Z16" s="852"/>
      <c r="AA16" s="852"/>
      <c r="AB16" s="852"/>
      <c r="AC16" s="853"/>
    </row>
    <row r="17" spans="1:29" ht="30.75" customHeight="1" x14ac:dyDescent="0.25">
      <c r="A17" s="877"/>
      <c r="B17" s="878"/>
      <c r="C17" s="878"/>
      <c r="D17" s="878"/>
      <c r="E17" s="878"/>
      <c r="F17" s="878"/>
      <c r="G17" s="878"/>
      <c r="H17" s="878"/>
      <c r="I17" s="878"/>
      <c r="J17" s="878"/>
      <c r="K17" s="878"/>
      <c r="L17" s="878"/>
      <c r="M17" s="878"/>
      <c r="N17" s="878"/>
      <c r="O17" s="878"/>
      <c r="P17" s="879"/>
      <c r="Q17" s="880"/>
      <c r="R17" s="881"/>
      <c r="S17" s="881"/>
      <c r="T17" s="881"/>
      <c r="U17" s="881"/>
      <c r="V17" s="881"/>
      <c r="W17" s="881"/>
      <c r="X17" s="881"/>
      <c r="Y17" s="881"/>
      <c r="Z17" s="881"/>
      <c r="AA17" s="881"/>
      <c r="AB17" s="881"/>
      <c r="AC17" s="882"/>
    </row>
    <row r="18" spans="1:29" ht="16.5" customHeight="1" x14ac:dyDescent="0.25">
      <c r="A18" s="883" t="s">
        <v>60</v>
      </c>
      <c r="B18" s="884"/>
      <c r="C18" s="884"/>
      <c r="D18" s="884"/>
      <c r="E18" s="884"/>
      <c r="F18" s="884"/>
      <c r="G18" s="884"/>
      <c r="H18" s="884"/>
      <c r="I18" s="884"/>
      <c r="J18" s="884"/>
      <c r="K18" s="884"/>
      <c r="L18" s="884"/>
      <c r="M18" s="884"/>
      <c r="N18" s="884"/>
      <c r="O18" s="884"/>
      <c r="P18" s="885"/>
      <c r="Q18" s="886" t="s">
        <v>61</v>
      </c>
      <c r="R18" s="887"/>
      <c r="S18" s="887"/>
      <c r="T18" s="887"/>
      <c r="U18" s="887"/>
      <c r="V18" s="887"/>
      <c r="W18" s="887"/>
      <c r="X18" s="887"/>
      <c r="Y18" s="887"/>
      <c r="Z18" s="887"/>
      <c r="AA18" s="887"/>
      <c r="AB18" s="887"/>
      <c r="AC18" s="888"/>
    </row>
    <row r="19" spans="1:29" ht="30" customHeight="1" x14ac:dyDescent="0.25">
      <c r="A19" s="851"/>
      <c r="B19" s="852"/>
      <c r="C19" s="852"/>
      <c r="D19" s="852"/>
      <c r="E19" s="852"/>
      <c r="F19" s="852"/>
      <c r="G19" s="852"/>
      <c r="H19" s="852"/>
      <c r="I19" s="852"/>
      <c r="J19" s="852"/>
      <c r="K19" s="852"/>
      <c r="L19" s="852"/>
      <c r="M19" s="852"/>
      <c r="N19" s="852"/>
      <c r="O19" s="852"/>
      <c r="P19" s="853"/>
      <c r="Q19" s="851"/>
      <c r="R19" s="852"/>
      <c r="S19" s="852"/>
      <c r="T19" s="852"/>
      <c r="U19" s="852"/>
      <c r="V19" s="852"/>
      <c r="W19" s="852"/>
      <c r="X19" s="852"/>
      <c r="Y19" s="852"/>
      <c r="Z19" s="852"/>
      <c r="AA19" s="852"/>
      <c r="AB19" s="852"/>
      <c r="AC19" s="853"/>
    </row>
    <row r="20" spans="1:29" ht="30" customHeight="1" thickBot="1" x14ac:dyDescent="0.3">
      <c r="A20" s="854"/>
      <c r="B20" s="855"/>
      <c r="C20" s="855"/>
      <c r="D20" s="855"/>
      <c r="E20" s="855"/>
      <c r="F20" s="855"/>
      <c r="G20" s="855"/>
      <c r="H20" s="855"/>
      <c r="I20" s="855"/>
      <c r="J20" s="855"/>
      <c r="K20" s="855"/>
      <c r="L20" s="855"/>
      <c r="M20" s="855"/>
      <c r="N20" s="855"/>
      <c r="O20" s="855"/>
      <c r="P20" s="856"/>
      <c r="Q20" s="854"/>
      <c r="R20" s="855"/>
      <c r="S20" s="855"/>
      <c r="T20" s="855"/>
      <c r="U20" s="855"/>
      <c r="V20" s="855"/>
      <c r="W20" s="855"/>
      <c r="X20" s="855"/>
      <c r="Y20" s="855"/>
      <c r="Z20" s="855"/>
      <c r="AA20" s="855"/>
      <c r="AB20" s="855"/>
      <c r="AC20" s="856"/>
    </row>
    <row r="21" spans="1:29" ht="16.5" customHeight="1" x14ac:dyDescent="0.25">
      <c r="A21" s="857" t="s">
        <v>749</v>
      </c>
      <c r="B21" s="858"/>
      <c r="C21" s="858"/>
      <c r="D21" s="858"/>
      <c r="E21" s="858"/>
      <c r="F21" s="858"/>
      <c r="G21" s="858"/>
      <c r="H21" s="858"/>
      <c r="I21" s="858"/>
      <c r="J21" s="858"/>
      <c r="K21" s="858"/>
      <c r="L21" s="858"/>
      <c r="M21" s="858"/>
      <c r="N21" s="858"/>
      <c r="O21" s="858"/>
      <c r="P21" s="859"/>
      <c r="Q21" s="860" t="s">
        <v>110</v>
      </c>
      <c r="R21" s="861"/>
      <c r="S21" s="861"/>
      <c r="T21" s="861"/>
      <c r="U21" s="861"/>
      <c r="V21" s="861"/>
      <c r="W21" s="861"/>
      <c r="X21" s="861"/>
      <c r="Y21" s="861"/>
      <c r="Z21" s="861"/>
      <c r="AA21" s="861"/>
      <c r="AB21" s="861"/>
      <c r="AC21" s="862"/>
    </row>
    <row r="22" spans="1:29" ht="84.75" customHeight="1" thickBot="1" x14ac:dyDescent="0.3">
      <c r="A22" s="854"/>
      <c r="B22" s="863"/>
      <c r="C22" s="863"/>
      <c r="D22" s="863"/>
      <c r="E22" s="863"/>
      <c r="F22" s="863"/>
      <c r="G22" s="863"/>
      <c r="H22" s="863"/>
      <c r="I22" s="863"/>
      <c r="J22" s="863"/>
      <c r="K22" s="863"/>
      <c r="L22" s="863"/>
      <c r="M22" s="863"/>
      <c r="N22" s="863"/>
      <c r="O22" s="863"/>
      <c r="P22" s="864"/>
      <c r="Q22" s="865"/>
      <c r="R22" s="866"/>
      <c r="S22" s="866"/>
      <c r="T22" s="866"/>
      <c r="U22" s="866"/>
      <c r="V22" s="866"/>
      <c r="W22" s="866"/>
      <c r="X22" s="866"/>
      <c r="Y22" s="866"/>
      <c r="Z22" s="866"/>
      <c r="AA22" s="866"/>
      <c r="AB22" s="866"/>
      <c r="AC22" s="867"/>
    </row>
    <row r="23" spans="1:29" ht="33" customHeight="1" thickBot="1" x14ac:dyDescent="0.3">
      <c r="A23" s="933"/>
      <c r="B23" s="934"/>
      <c r="C23" s="934"/>
      <c r="D23" s="934"/>
      <c r="E23" s="934"/>
      <c r="F23" s="934"/>
      <c r="G23" s="934"/>
      <c r="H23" s="934"/>
      <c r="I23" s="934"/>
      <c r="J23" s="934"/>
      <c r="K23" s="934"/>
      <c r="L23" s="934"/>
      <c r="M23" s="934"/>
      <c r="N23" s="934"/>
      <c r="O23" s="934"/>
      <c r="P23" s="934"/>
      <c r="Q23" s="934"/>
      <c r="R23" s="934"/>
      <c r="S23" s="934"/>
      <c r="T23" s="934"/>
      <c r="U23" s="934"/>
      <c r="V23" s="934"/>
      <c r="W23" s="934"/>
      <c r="X23" s="934"/>
      <c r="Y23" s="934"/>
      <c r="Z23" s="934"/>
      <c r="AA23" s="934"/>
      <c r="AB23" s="934"/>
      <c r="AC23" s="935"/>
    </row>
    <row r="24" spans="1:29" ht="16.5" thickBot="1" x14ac:dyDescent="0.3">
      <c r="A24" s="889" t="s">
        <v>35</v>
      </c>
      <c r="B24" s="890"/>
      <c r="C24" s="890"/>
      <c r="D24" s="890"/>
      <c r="E24" s="890"/>
      <c r="F24" s="890"/>
      <c r="G24" s="890"/>
      <c r="H24" s="890"/>
      <c r="I24" s="890"/>
      <c r="J24" s="890"/>
      <c r="K24" s="890"/>
      <c r="L24" s="890"/>
      <c r="M24" s="890"/>
      <c r="N24" s="890"/>
      <c r="O24" s="890"/>
      <c r="P24" s="890"/>
      <c r="Q24" s="890"/>
      <c r="R24" s="890"/>
      <c r="S24" s="890"/>
      <c r="T24" s="890"/>
      <c r="U24" s="890"/>
      <c r="V24" s="890"/>
      <c r="W24" s="890"/>
      <c r="X24" s="890"/>
      <c r="Y24" s="890"/>
      <c r="Z24" s="890"/>
      <c r="AA24" s="890"/>
      <c r="AB24" s="890"/>
      <c r="AC24" s="891"/>
    </row>
    <row r="25" spans="1:29" x14ac:dyDescent="0.25">
      <c r="A25" s="902"/>
      <c r="B25" s="903"/>
      <c r="C25" s="892" t="s">
        <v>108</v>
      </c>
      <c r="D25" s="893"/>
      <c r="E25" s="893"/>
      <c r="F25" s="893"/>
      <c r="G25" s="893"/>
      <c r="H25" s="893"/>
      <c r="I25" s="893"/>
      <c r="J25" s="893"/>
      <c r="K25" s="894"/>
      <c r="L25" s="895" t="s">
        <v>111</v>
      </c>
      <c r="M25" s="893"/>
      <c r="N25" s="893"/>
      <c r="O25" s="893"/>
      <c r="P25" s="893"/>
      <c r="Q25" s="893"/>
      <c r="R25" s="893"/>
      <c r="S25" s="893"/>
      <c r="T25" s="896"/>
      <c r="U25" s="892" t="s">
        <v>112</v>
      </c>
      <c r="V25" s="893"/>
      <c r="W25" s="893"/>
      <c r="X25" s="893"/>
      <c r="Y25" s="893"/>
      <c r="Z25" s="893"/>
      <c r="AA25" s="893"/>
      <c r="AB25" s="893"/>
      <c r="AC25" s="894"/>
    </row>
    <row r="26" spans="1:29" x14ac:dyDescent="0.25">
      <c r="A26" s="904"/>
      <c r="B26" s="905"/>
      <c r="C26" s="897" t="s">
        <v>107</v>
      </c>
      <c r="D26" s="898"/>
      <c r="E26" s="898"/>
      <c r="F26" s="898"/>
      <c r="G26" s="898"/>
      <c r="H26" s="898"/>
      <c r="I26" s="898" t="s">
        <v>106</v>
      </c>
      <c r="J26" s="898"/>
      <c r="K26" s="899"/>
      <c r="L26" s="900" t="s">
        <v>107</v>
      </c>
      <c r="M26" s="898"/>
      <c r="N26" s="898"/>
      <c r="O26" s="898"/>
      <c r="P26" s="898"/>
      <c r="Q26" s="898"/>
      <c r="R26" s="898" t="s">
        <v>106</v>
      </c>
      <c r="S26" s="898"/>
      <c r="T26" s="901"/>
      <c r="U26" s="897" t="s">
        <v>107</v>
      </c>
      <c r="V26" s="898"/>
      <c r="W26" s="898"/>
      <c r="X26" s="898"/>
      <c r="Y26" s="898"/>
      <c r="Z26" s="898"/>
      <c r="AA26" s="898" t="s">
        <v>106</v>
      </c>
      <c r="AB26" s="898"/>
      <c r="AC26" s="899"/>
    </row>
    <row r="27" spans="1:29" ht="33.75" customHeight="1" x14ac:dyDescent="0.25">
      <c r="A27" s="911" t="s">
        <v>37</v>
      </c>
      <c r="B27" s="912"/>
      <c r="C27" s="908"/>
      <c r="D27" s="907"/>
      <c r="E27" s="907"/>
      <c r="F27" s="907"/>
      <c r="G27" s="907"/>
      <c r="H27" s="907"/>
      <c r="I27" s="907"/>
      <c r="J27" s="907"/>
      <c r="K27" s="910"/>
      <c r="L27" s="906"/>
      <c r="M27" s="907"/>
      <c r="N27" s="907"/>
      <c r="O27" s="907"/>
      <c r="P27" s="907"/>
      <c r="Q27" s="907"/>
      <c r="R27" s="907"/>
      <c r="S27" s="907"/>
      <c r="T27" s="909"/>
      <c r="U27" s="908"/>
      <c r="V27" s="907"/>
      <c r="W27" s="907"/>
      <c r="X27" s="907"/>
      <c r="Y27" s="907"/>
      <c r="Z27" s="907"/>
      <c r="AA27" s="907"/>
      <c r="AB27" s="907"/>
      <c r="AC27" s="910"/>
    </row>
    <row r="28" spans="1:29" ht="89.25" customHeight="1" x14ac:dyDescent="0.25">
      <c r="A28" s="911" t="s">
        <v>1171</v>
      </c>
      <c r="B28" s="912"/>
      <c r="C28" s="908"/>
      <c r="D28" s="907"/>
      <c r="E28" s="907"/>
      <c r="F28" s="907"/>
      <c r="G28" s="907"/>
      <c r="H28" s="907"/>
      <c r="I28" s="907"/>
      <c r="J28" s="907"/>
      <c r="K28" s="910"/>
      <c r="L28" s="906"/>
      <c r="M28" s="907"/>
      <c r="N28" s="907"/>
      <c r="O28" s="907"/>
      <c r="P28" s="907"/>
      <c r="Q28" s="907"/>
      <c r="R28" s="907"/>
      <c r="S28" s="907"/>
      <c r="T28" s="909"/>
      <c r="U28" s="908"/>
      <c r="V28" s="907"/>
      <c r="W28" s="907"/>
      <c r="X28" s="907"/>
      <c r="Y28" s="907"/>
      <c r="Z28" s="907"/>
      <c r="AA28" s="907"/>
      <c r="AB28" s="907"/>
      <c r="AC28" s="910"/>
    </row>
    <row r="29" spans="1:29" ht="41.25" customHeight="1" x14ac:dyDescent="0.25">
      <c r="A29" s="911" t="s">
        <v>39</v>
      </c>
      <c r="B29" s="912"/>
      <c r="C29" s="908"/>
      <c r="D29" s="907"/>
      <c r="E29" s="907"/>
      <c r="F29" s="907"/>
      <c r="G29" s="907"/>
      <c r="H29" s="907"/>
      <c r="I29" s="907"/>
      <c r="J29" s="907"/>
      <c r="K29" s="910"/>
      <c r="L29" s="906"/>
      <c r="M29" s="907"/>
      <c r="N29" s="907"/>
      <c r="O29" s="907"/>
      <c r="P29" s="907"/>
      <c r="Q29" s="907"/>
      <c r="R29" s="907"/>
      <c r="S29" s="907"/>
      <c r="T29" s="909"/>
      <c r="U29" s="908"/>
      <c r="V29" s="907"/>
      <c r="W29" s="907"/>
      <c r="X29" s="907"/>
      <c r="Y29" s="907"/>
      <c r="Z29" s="907"/>
      <c r="AA29" s="913"/>
      <c r="AB29" s="913"/>
      <c r="AC29" s="914"/>
    </row>
    <row r="30" spans="1:29" ht="60" customHeight="1" x14ac:dyDescent="0.25">
      <c r="A30" s="911" t="s">
        <v>38</v>
      </c>
      <c r="B30" s="912"/>
      <c r="C30" s="908"/>
      <c r="D30" s="907"/>
      <c r="E30" s="907"/>
      <c r="F30" s="907"/>
      <c r="G30" s="907"/>
      <c r="H30" s="907"/>
      <c r="I30" s="907"/>
      <c r="J30" s="907"/>
      <c r="K30" s="910"/>
      <c r="L30" s="906"/>
      <c r="M30" s="907"/>
      <c r="N30" s="907"/>
      <c r="O30" s="907"/>
      <c r="P30" s="907"/>
      <c r="Q30" s="907"/>
      <c r="R30" s="907"/>
      <c r="S30" s="907"/>
      <c r="T30" s="909"/>
      <c r="U30" s="908"/>
      <c r="V30" s="907"/>
      <c r="W30" s="907"/>
      <c r="X30" s="907"/>
      <c r="Y30" s="907"/>
      <c r="Z30" s="907"/>
      <c r="AA30" s="907"/>
      <c r="AB30" s="907"/>
      <c r="AC30" s="910"/>
    </row>
    <row r="31" spans="1:29" ht="45" customHeight="1" x14ac:dyDescent="0.25">
      <c r="A31" s="911" t="s">
        <v>745</v>
      </c>
      <c r="B31" s="912"/>
      <c r="C31" s="908"/>
      <c r="D31" s="907"/>
      <c r="E31" s="907"/>
      <c r="F31" s="907"/>
      <c r="G31" s="907"/>
      <c r="H31" s="907"/>
      <c r="I31" s="907"/>
      <c r="J31" s="907"/>
      <c r="K31" s="910"/>
      <c r="L31" s="906"/>
      <c r="M31" s="907"/>
      <c r="N31" s="907"/>
      <c r="O31" s="907"/>
      <c r="P31" s="907"/>
      <c r="Q31" s="907"/>
      <c r="R31" s="907"/>
      <c r="S31" s="907"/>
      <c r="T31" s="909"/>
      <c r="U31" s="908"/>
      <c r="V31" s="907"/>
      <c r="W31" s="907"/>
      <c r="X31" s="907"/>
      <c r="Y31" s="907"/>
      <c r="Z31" s="907"/>
      <c r="AA31" s="907"/>
      <c r="AB31" s="907"/>
      <c r="AC31" s="910"/>
    </row>
    <row r="32" spans="1:29" ht="45" customHeight="1" x14ac:dyDescent="0.25">
      <c r="A32" s="920" t="s">
        <v>56</v>
      </c>
      <c r="B32" s="921"/>
      <c r="C32" s="908"/>
      <c r="D32" s="907"/>
      <c r="E32" s="907"/>
      <c r="F32" s="907"/>
      <c r="G32" s="907"/>
      <c r="H32" s="907"/>
      <c r="I32" s="907"/>
      <c r="J32" s="907"/>
      <c r="K32" s="910"/>
      <c r="L32" s="906"/>
      <c r="M32" s="907"/>
      <c r="N32" s="907"/>
      <c r="O32" s="907"/>
      <c r="P32" s="907"/>
      <c r="Q32" s="907"/>
      <c r="R32" s="907"/>
      <c r="S32" s="907"/>
      <c r="T32" s="909"/>
      <c r="U32" s="908"/>
      <c r="V32" s="907"/>
      <c r="W32" s="907"/>
      <c r="X32" s="907"/>
      <c r="Y32" s="907"/>
      <c r="Z32" s="907"/>
      <c r="AA32" s="907"/>
      <c r="AB32" s="907"/>
      <c r="AC32" s="910"/>
    </row>
    <row r="33" spans="1:29" ht="36" customHeight="1" thickBot="1" x14ac:dyDescent="0.3">
      <c r="A33" s="548" t="s">
        <v>113</v>
      </c>
      <c r="B33" s="547"/>
      <c r="C33" s="919"/>
      <c r="D33" s="915"/>
      <c r="E33" s="915"/>
      <c r="F33" s="915"/>
      <c r="G33" s="915"/>
      <c r="H33" s="915"/>
      <c r="I33" s="915"/>
      <c r="J33" s="915"/>
      <c r="K33" s="918"/>
      <c r="L33" s="917"/>
      <c r="M33" s="915"/>
      <c r="N33" s="915"/>
      <c r="O33" s="915"/>
      <c r="P33" s="915"/>
      <c r="Q33" s="915"/>
      <c r="R33" s="915"/>
      <c r="S33" s="915"/>
      <c r="T33" s="916"/>
      <c r="U33" s="919"/>
      <c r="V33" s="915"/>
      <c r="W33" s="915"/>
      <c r="X33" s="915"/>
      <c r="Y33" s="915"/>
      <c r="Z33" s="915"/>
      <c r="AA33" s="915"/>
      <c r="AB33" s="915"/>
      <c r="AC33" s="918"/>
    </row>
    <row r="34" spans="1:29" ht="15.75" thickBot="1" x14ac:dyDescent="0.3">
      <c r="A34" s="495"/>
      <c r="B34" s="495"/>
    </row>
    <row r="35" spans="1:29" ht="15.75" x14ac:dyDescent="0.25">
      <c r="A35" s="926"/>
      <c r="B35" s="926"/>
      <c r="C35" s="927" t="s">
        <v>734</v>
      </c>
      <c r="D35" s="928"/>
      <c r="E35" s="928"/>
      <c r="F35" s="928"/>
      <c r="G35" s="928"/>
      <c r="H35" s="928"/>
      <c r="I35" s="928"/>
      <c r="J35" s="928"/>
      <c r="K35" s="928"/>
      <c r="L35" s="928"/>
      <c r="M35" s="928"/>
      <c r="N35" s="928"/>
      <c r="O35" s="928"/>
      <c r="P35" s="928"/>
      <c r="Q35" s="928"/>
      <c r="R35" s="928"/>
      <c r="S35" s="928"/>
      <c r="T35" s="928"/>
      <c r="U35" s="928"/>
      <c r="V35" s="928"/>
      <c r="W35" s="928"/>
      <c r="X35" s="928"/>
      <c r="Y35" s="928"/>
      <c r="Z35" s="928"/>
      <c r="AA35" s="928"/>
      <c r="AB35" s="928"/>
      <c r="AC35" s="929"/>
    </row>
    <row r="36" spans="1:29" ht="15.75" x14ac:dyDescent="0.25">
      <c r="A36" s="926"/>
      <c r="B36" s="926"/>
      <c r="C36" s="930" t="s">
        <v>735</v>
      </c>
      <c r="D36" s="931"/>
      <c r="E36" s="931"/>
      <c r="F36" s="931"/>
      <c r="G36" s="931"/>
      <c r="H36" s="931"/>
      <c r="I36" s="931"/>
      <c r="J36" s="931"/>
      <c r="K36" s="931"/>
      <c r="L36" s="931" t="s">
        <v>736</v>
      </c>
      <c r="M36" s="931"/>
      <c r="N36" s="931"/>
      <c r="O36" s="931"/>
      <c r="P36" s="931"/>
      <c r="Q36" s="931"/>
      <c r="R36" s="931"/>
      <c r="S36" s="931"/>
      <c r="T36" s="931"/>
      <c r="U36" s="931" t="s">
        <v>1005</v>
      </c>
      <c r="V36" s="931"/>
      <c r="W36" s="931"/>
      <c r="X36" s="931"/>
      <c r="Y36" s="931"/>
      <c r="Z36" s="931"/>
      <c r="AA36" s="931"/>
      <c r="AB36" s="931"/>
      <c r="AC36" s="932"/>
    </row>
    <row r="37" spans="1:29" ht="18.75" customHeight="1" x14ac:dyDescent="0.25">
      <c r="A37" s="936" t="s">
        <v>737</v>
      </c>
      <c r="B37" s="936"/>
      <c r="C37" s="924"/>
      <c r="D37" s="947"/>
      <c r="E37" s="947"/>
      <c r="F37" s="947"/>
      <c r="G37" s="947"/>
      <c r="H37" s="947"/>
      <c r="I37" s="947"/>
      <c r="J37" s="947"/>
      <c r="K37" s="947"/>
      <c r="L37" s="947"/>
      <c r="M37" s="947"/>
      <c r="N37" s="947"/>
      <c r="O37" s="947"/>
      <c r="P37" s="947"/>
      <c r="Q37" s="947"/>
      <c r="R37" s="947"/>
      <c r="S37" s="947"/>
      <c r="T37" s="947"/>
      <c r="U37" s="947"/>
      <c r="V37" s="947"/>
      <c r="W37" s="947"/>
      <c r="X37" s="947"/>
      <c r="Y37" s="947"/>
      <c r="Z37" s="947"/>
      <c r="AA37" s="947"/>
      <c r="AB37" s="947"/>
      <c r="AC37" s="948"/>
    </row>
    <row r="38" spans="1:29" ht="33" customHeight="1" x14ac:dyDescent="0.25">
      <c r="A38" s="936" t="s">
        <v>738</v>
      </c>
      <c r="B38" s="936"/>
      <c r="C38" s="922"/>
      <c r="D38" s="923"/>
      <c r="E38" s="923"/>
      <c r="F38" s="923"/>
      <c r="G38" s="923"/>
      <c r="H38" s="923"/>
      <c r="I38" s="923"/>
      <c r="J38" s="923"/>
      <c r="K38" s="924"/>
      <c r="L38" s="922"/>
      <c r="M38" s="923"/>
      <c r="N38" s="923"/>
      <c r="O38" s="923"/>
      <c r="P38" s="923"/>
      <c r="Q38" s="923"/>
      <c r="R38" s="923"/>
      <c r="S38" s="923"/>
      <c r="T38" s="924"/>
      <c r="U38" s="922"/>
      <c r="V38" s="923"/>
      <c r="W38" s="923"/>
      <c r="X38" s="923"/>
      <c r="Y38" s="923"/>
      <c r="Z38" s="923"/>
      <c r="AA38" s="923"/>
      <c r="AB38" s="923"/>
      <c r="AC38" s="925"/>
    </row>
    <row r="39" spans="1:29" x14ac:dyDescent="0.25">
      <c r="A39" s="936" t="s">
        <v>52</v>
      </c>
      <c r="B39" s="936"/>
      <c r="C39" s="922"/>
      <c r="D39" s="923"/>
      <c r="E39" s="923"/>
      <c r="F39" s="923"/>
      <c r="G39" s="923"/>
      <c r="H39" s="923"/>
      <c r="I39" s="923"/>
      <c r="J39" s="923"/>
      <c r="K39" s="924"/>
      <c r="L39" s="947"/>
      <c r="M39" s="947"/>
      <c r="N39" s="947"/>
      <c r="O39" s="947"/>
      <c r="P39" s="947"/>
      <c r="Q39" s="947"/>
      <c r="R39" s="947"/>
      <c r="S39" s="947"/>
      <c r="T39" s="947"/>
      <c r="U39" s="947"/>
      <c r="V39" s="947"/>
      <c r="W39" s="947"/>
      <c r="X39" s="947"/>
      <c r="Y39" s="947"/>
      <c r="Z39" s="947"/>
      <c r="AA39" s="947"/>
      <c r="AB39" s="947"/>
      <c r="AC39" s="948"/>
    </row>
    <row r="40" spans="1:29" ht="51" customHeight="1" x14ac:dyDescent="0.25">
      <c r="A40" s="936" t="s">
        <v>739</v>
      </c>
      <c r="B40" s="952"/>
      <c r="C40" s="922"/>
      <c r="D40" s="923"/>
      <c r="E40" s="923"/>
      <c r="F40" s="923"/>
      <c r="G40" s="923"/>
      <c r="H40" s="923"/>
      <c r="I40" s="923"/>
      <c r="J40" s="923"/>
      <c r="K40" s="924"/>
      <c r="L40" s="953"/>
      <c r="M40" s="954"/>
      <c r="N40" s="954"/>
      <c r="O40" s="954"/>
      <c r="P40" s="954"/>
      <c r="Q40" s="954"/>
      <c r="R40" s="954"/>
      <c r="S40" s="954"/>
      <c r="T40" s="955"/>
      <c r="U40" s="953"/>
      <c r="V40" s="954"/>
      <c r="W40" s="954"/>
      <c r="X40" s="954"/>
      <c r="Y40" s="954"/>
      <c r="Z40" s="954"/>
      <c r="AA40" s="954"/>
      <c r="AB40" s="954"/>
      <c r="AC40" s="956"/>
    </row>
    <row r="41" spans="1:29" ht="18" customHeight="1" x14ac:dyDescent="0.25">
      <c r="A41" s="936" t="s">
        <v>740</v>
      </c>
      <c r="B41" s="936"/>
      <c r="C41" s="924"/>
      <c r="D41" s="947"/>
      <c r="E41" s="947"/>
      <c r="F41" s="947"/>
      <c r="G41" s="947"/>
      <c r="H41" s="947"/>
      <c r="I41" s="947"/>
      <c r="J41" s="947"/>
      <c r="K41" s="947"/>
      <c r="L41" s="947"/>
      <c r="M41" s="947"/>
      <c r="N41" s="947"/>
      <c r="O41" s="947"/>
      <c r="P41" s="947"/>
      <c r="Q41" s="947"/>
      <c r="R41" s="947"/>
      <c r="S41" s="947"/>
      <c r="T41" s="947"/>
      <c r="U41" s="947"/>
      <c r="V41" s="947"/>
      <c r="W41" s="947"/>
      <c r="X41" s="947"/>
      <c r="Y41" s="947"/>
      <c r="Z41" s="947"/>
      <c r="AA41" s="947"/>
      <c r="AB41" s="947"/>
      <c r="AC41" s="948"/>
    </row>
    <row r="42" spans="1:29" ht="19.5" customHeight="1" x14ac:dyDescent="0.25">
      <c r="A42" s="936" t="s">
        <v>741</v>
      </c>
      <c r="B42" s="936"/>
      <c r="C42" s="924"/>
      <c r="D42" s="947"/>
      <c r="E42" s="947"/>
      <c r="F42" s="947"/>
      <c r="G42" s="947"/>
      <c r="H42" s="947"/>
      <c r="I42" s="947"/>
      <c r="J42" s="947"/>
      <c r="K42" s="947"/>
      <c r="L42" s="947"/>
      <c r="M42" s="947"/>
      <c r="N42" s="947"/>
      <c r="O42" s="947"/>
      <c r="P42" s="947"/>
      <c r="Q42" s="947"/>
      <c r="R42" s="947"/>
      <c r="S42" s="947"/>
      <c r="T42" s="947"/>
      <c r="U42" s="947"/>
      <c r="V42" s="947"/>
      <c r="W42" s="947"/>
      <c r="X42" s="947"/>
      <c r="Y42" s="947"/>
      <c r="Z42" s="947"/>
      <c r="AA42" s="947"/>
      <c r="AB42" s="947"/>
      <c r="AC42" s="948"/>
    </row>
    <row r="43" spans="1:29" x14ac:dyDescent="0.25">
      <c r="A43" s="936" t="s">
        <v>742</v>
      </c>
      <c r="B43" s="936"/>
      <c r="C43" s="937"/>
      <c r="D43" s="937"/>
      <c r="E43" s="937"/>
      <c r="F43" s="937"/>
      <c r="G43" s="937"/>
      <c r="H43" s="937"/>
      <c r="I43" s="937"/>
      <c r="J43" s="937"/>
      <c r="K43" s="938"/>
      <c r="L43" s="944"/>
      <c r="M43" s="937"/>
      <c r="N43" s="937"/>
      <c r="O43" s="937"/>
      <c r="P43" s="937"/>
      <c r="Q43" s="937"/>
      <c r="R43" s="937"/>
      <c r="S43" s="937"/>
      <c r="T43" s="938"/>
      <c r="U43" s="944"/>
      <c r="V43" s="937"/>
      <c r="W43" s="937"/>
      <c r="X43" s="937"/>
      <c r="Y43" s="937"/>
      <c r="Z43" s="937"/>
      <c r="AA43" s="937"/>
      <c r="AB43" s="937"/>
      <c r="AC43" s="949"/>
    </row>
    <row r="44" spans="1:29" x14ac:dyDescent="0.25">
      <c r="A44" s="936"/>
      <c r="B44" s="936"/>
      <c r="C44" s="939"/>
      <c r="D44" s="940"/>
      <c r="E44" s="940"/>
      <c r="F44" s="940"/>
      <c r="G44" s="940"/>
      <c r="H44" s="940"/>
      <c r="I44" s="940"/>
      <c r="J44" s="940"/>
      <c r="K44" s="941"/>
      <c r="L44" s="945"/>
      <c r="M44" s="940"/>
      <c r="N44" s="940"/>
      <c r="O44" s="940"/>
      <c r="P44" s="940"/>
      <c r="Q44" s="940"/>
      <c r="R44" s="940"/>
      <c r="S44" s="940"/>
      <c r="T44" s="941"/>
      <c r="U44" s="945"/>
      <c r="V44" s="939"/>
      <c r="W44" s="939"/>
      <c r="X44" s="939"/>
      <c r="Y44" s="939"/>
      <c r="Z44" s="939"/>
      <c r="AA44" s="939"/>
      <c r="AB44" s="939"/>
      <c r="AC44" s="950"/>
    </row>
    <row r="45" spans="1:29" x14ac:dyDescent="0.25">
      <c r="A45" s="936"/>
      <c r="B45" s="936"/>
      <c r="C45" s="939"/>
      <c r="D45" s="940"/>
      <c r="E45" s="940"/>
      <c r="F45" s="940"/>
      <c r="G45" s="940"/>
      <c r="H45" s="940"/>
      <c r="I45" s="940"/>
      <c r="J45" s="940"/>
      <c r="K45" s="941"/>
      <c r="L45" s="945"/>
      <c r="M45" s="940"/>
      <c r="N45" s="940"/>
      <c r="O45" s="940"/>
      <c r="P45" s="940"/>
      <c r="Q45" s="940"/>
      <c r="R45" s="940"/>
      <c r="S45" s="940"/>
      <c r="T45" s="941"/>
      <c r="U45" s="945"/>
      <c r="V45" s="939"/>
      <c r="W45" s="939"/>
      <c r="X45" s="939"/>
      <c r="Y45" s="939"/>
      <c r="Z45" s="939"/>
      <c r="AA45" s="939"/>
      <c r="AB45" s="939"/>
      <c r="AC45" s="950"/>
    </row>
    <row r="46" spans="1:29" ht="15.75" thickBot="1" x14ac:dyDescent="0.3">
      <c r="A46" s="936"/>
      <c r="B46" s="936"/>
      <c r="C46" s="942"/>
      <c r="D46" s="942"/>
      <c r="E46" s="942"/>
      <c r="F46" s="942"/>
      <c r="G46" s="942"/>
      <c r="H46" s="942"/>
      <c r="I46" s="942"/>
      <c r="J46" s="942"/>
      <c r="K46" s="943"/>
      <c r="L46" s="946"/>
      <c r="M46" s="942"/>
      <c r="N46" s="942"/>
      <c r="O46" s="942"/>
      <c r="P46" s="942"/>
      <c r="Q46" s="942"/>
      <c r="R46" s="942"/>
      <c r="S46" s="942"/>
      <c r="T46" s="943"/>
      <c r="U46" s="946"/>
      <c r="V46" s="942"/>
      <c r="W46" s="942"/>
      <c r="X46" s="942"/>
      <c r="Y46" s="942"/>
      <c r="Z46" s="942"/>
      <c r="AA46" s="942"/>
      <c r="AB46" s="942"/>
      <c r="AC46" s="951"/>
    </row>
  </sheetData>
  <sheetProtection selectLockedCells="1" selectUnlockedCells="1"/>
  <mergeCells count="148">
    <mergeCell ref="A23:AC23"/>
    <mergeCell ref="A43:B46"/>
    <mergeCell ref="C43:K46"/>
    <mergeCell ref="L43:T46"/>
    <mergeCell ref="A41:B41"/>
    <mergeCell ref="C41:K41"/>
    <mergeCell ref="L41:T41"/>
    <mergeCell ref="U41:AC41"/>
    <mergeCell ref="A42:B42"/>
    <mergeCell ref="C42:K42"/>
    <mergeCell ref="L42:T42"/>
    <mergeCell ref="U42:AC42"/>
    <mergeCell ref="U43:AC46"/>
    <mergeCell ref="A39:B39"/>
    <mergeCell ref="L39:T39"/>
    <mergeCell ref="U39:AC39"/>
    <mergeCell ref="A40:B40"/>
    <mergeCell ref="L40:T40"/>
    <mergeCell ref="U40:AC40"/>
    <mergeCell ref="A37:B37"/>
    <mergeCell ref="C37:K37"/>
    <mergeCell ref="L37:T37"/>
    <mergeCell ref="U37:AC37"/>
    <mergeCell ref="A38:B38"/>
    <mergeCell ref="C38:K38"/>
    <mergeCell ref="C39:K39"/>
    <mergeCell ref="C40:K40"/>
    <mergeCell ref="L38:T38"/>
    <mergeCell ref="U38:AC38"/>
    <mergeCell ref="A35:B36"/>
    <mergeCell ref="C35:AC35"/>
    <mergeCell ref="C36:K36"/>
    <mergeCell ref="L36:T36"/>
    <mergeCell ref="U36:AC36"/>
    <mergeCell ref="R32:T32"/>
    <mergeCell ref="AA32:AC32"/>
    <mergeCell ref="R33:T33"/>
    <mergeCell ref="L33:Q33"/>
    <mergeCell ref="I33:K33"/>
    <mergeCell ref="C33:H33"/>
    <mergeCell ref="U33:Z33"/>
    <mergeCell ref="AA33:AC33"/>
    <mergeCell ref="A30:B30"/>
    <mergeCell ref="I30:K30"/>
    <mergeCell ref="L30:Q30"/>
    <mergeCell ref="R30:T30"/>
    <mergeCell ref="AA30:AC30"/>
    <mergeCell ref="C30:H30"/>
    <mergeCell ref="U30:Z30"/>
    <mergeCell ref="AA31:AC31"/>
    <mergeCell ref="A32:B32"/>
    <mergeCell ref="I32:K32"/>
    <mergeCell ref="A31:B31"/>
    <mergeCell ref="I31:K31"/>
    <mergeCell ref="R31:T31"/>
    <mergeCell ref="C32:H32"/>
    <mergeCell ref="C31:H31"/>
    <mergeCell ref="L32:Q32"/>
    <mergeCell ref="L31:Q31"/>
    <mergeCell ref="U31:Z31"/>
    <mergeCell ref="U32:Z32"/>
    <mergeCell ref="R27:T27"/>
    <mergeCell ref="AA27:AC27"/>
    <mergeCell ref="A27:B27"/>
    <mergeCell ref="I27:K27"/>
    <mergeCell ref="C27:H27"/>
    <mergeCell ref="L27:Q27"/>
    <mergeCell ref="U27:Z27"/>
    <mergeCell ref="AA28:AC28"/>
    <mergeCell ref="A29:B29"/>
    <mergeCell ref="I29:K29"/>
    <mergeCell ref="R29:T29"/>
    <mergeCell ref="A28:B28"/>
    <mergeCell ref="I28:K28"/>
    <mergeCell ref="L28:Q28"/>
    <mergeCell ref="R28:T28"/>
    <mergeCell ref="AA29:AC29"/>
    <mergeCell ref="C28:H28"/>
    <mergeCell ref="C29:H29"/>
    <mergeCell ref="L29:Q29"/>
    <mergeCell ref="U28:Z28"/>
    <mergeCell ref="U29:Z29"/>
    <mergeCell ref="A24:AC24"/>
    <mergeCell ref="C25:K25"/>
    <mergeCell ref="L25:T25"/>
    <mergeCell ref="U25:AC25"/>
    <mergeCell ref="C26:H26"/>
    <mergeCell ref="I26:K26"/>
    <mergeCell ref="L26:Q26"/>
    <mergeCell ref="R26:T26"/>
    <mergeCell ref="U26:Z26"/>
    <mergeCell ref="AA26:AC26"/>
    <mergeCell ref="A25:B26"/>
    <mergeCell ref="A19:P20"/>
    <mergeCell ref="Q19:AC20"/>
    <mergeCell ref="A21:P21"/>
    <mergeCell ref="Q21:AC21"/>
    <mergeCell ref="A22:P22"/>
    <mergeCell ref="Q22:AC22"/>
    <mergeCell ref="A15:P15"/>
    <mergeCell ref="Q15:AC15"/>
    <mergeCell ref="A16:P17"/>
    <mergeCell ref="Q16:AC17"/>
    <mergeCell ref="A18:P18"/>
    <mergeCell ref="Q18:AC18"/>
    <mergeCell ref="A12:A13"/>
    <mergeCell ref="B12:J13"/>
    <mergeCell ref="K12:K13"/>
    <mergeCell ref="L12:L13"/>
    <mergeCell ref="M12:M13"/>
    <mergeCell ref="N12:S13"/>
    <mergeCell ref="T12:AC13"/>
    <mergeCell ref="A14:AC14"/>
    <mergeCell ref="T8:AC9"/>
    <mergeCell ref="A10:A11"/>
    <mergeCell ref="B10:J11"/>
    <mergeCell ref="K10:K11"/>
    <mergeCell ref="L10:L11"/>
    <mergeCell ref="M10:M11"/>
    <mergeCell ref="N10:S11"/>
    <mergeCell ref="T10:AC11"/>
    <mergeCell ref="A8:A9"/>
    <mergeCell ref="B8:J9"/>
    <mergeCell ref="K8:K9"/>
    <mergeCell ref="L8:L9"/>
    <mergeCell ref="M8:M9"/>
    <mergeCell ref="N8:S9"/>
    <mergeCell ref="T4:AC5"/>
    <mergeCell ref="A6:A7"/>
    <mergeCell ref="B6:J7"/>
    <mergeCell ref="K6:K7"/>
    <mergeCell ref="L6:L7"/>
    <mergeCell ref="M6:M7"/>
    <mergeCell ref="N6:S7"/>
    <mergeCell ref="T6:AC7"/>
    <mergeCell ref="A1:A2"/>
    <mergeCell ref="B2:M2"/>
    <mergeCell ref="N3:S3"/>
    <mergeCell ref="A4:A5"/>
    <mergeCell ref="B4:J5"/>
    <mergeCell ref="K4:K5"/>
    <mergeCell ref="L4:L5"/>
    <mergeCell ref="M4:M5"/>
    <mergeCell ref="N4:S5"/>
    <mergeCell ref="T3:AC3"/>
    <mergeCell ref="N2:AC2"/>
    <mergeCell ref="N1:AC1"/>
    <mergeCell ref="A3:J3"/>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AU98"/>
  <sheetViews>
    <sheetView zoomScaleNormal="100" workbookViewId="0">
      <pane ySplit="2" topLeftCell="A3" activePane="bottomLeft" state="frozen"/>
      <selection pane="bottomLeft" activeCell="C94" sqref="C94:N97"/>
    </sheetView>
  </sheetViews>
  <sheetFormatPr baseColWidth="10" defaultColWidth="11.42578125" defaultRowHeight="15" outlineLevelRow="1" x14ac:dyDescent="0.25"/>
  <cols>
    <col min="1" max="1" width="10.140625" style="483" customWidth="1"/>
    <col min="2" max="2" width="8.7109375" style="483" customWidth="1"/>
    <col min="3" max="38" width="6.7109375" style="483" customWidth="1"/>
    <col min="39" max="44" width="4.7109375" style="483" customWidth="1"/>
    <col min="45" max="16384" width="11.42578125" style="483"/>
  </cols>
  <sheetData>
    <row r="1" spans="1:39" ht="18" customHeight="1" x14ac:dyDescent="0.25">
      <c r="A1" s="815"/>
      <c r="B1" s="496" t="s">
        <v>31</v>
      </c>
      <c r="C1" s="497"/>
      <c r="D1" s="497"/>
      <c r="E1" s="497"/>
      <c r="F1" s="497"/>
      <c r="G1" s="497"/>
      <c r="H1" s="497"/>
      <c r="I1" s="497"/>
      <c r="J1" s="497"/>
      <c r="K1" s="497"/>
      <c r="L1" s="497"/>
      <c r="M1" s="497"/>
      <c r="N1" s="497"/>
      <c r="O1" s="497"/>
      <c r="P1" s="498"/>
      <c r="Q1" s="832" t="s">
        <v>59</v>
      </c>
      <c r="R1" s="833"/>
      <c r="S1" s="833"/>
      <c r="T1" s="833"/>
      <c r="U1" s="833"/>
      <c r="V1" s="833"/>
      <c r="W1" s="833"/>
      <c r="X1" s="833"/>
      <c r="Y1" s="833"/>
      <c r="Z1" s="833"/>
      <c r="AA1" s="833"/>
      <c r="AB1" s="833"/>
      <c r="AC1" s="833"/>
      <c r="AD1" s="833"/>
      <c r="AE1" s="833"/>
      <c r="AF1" s="833"/>
      <c r="AG1" s="833"/>
      <c r="AH1" s="833"/>
      <c r="AI1" s="833"/>
      <c r="AJ1" s="833"/>
      <c r="AK1" s="833"/>
      <c r="AL1" s="834"/>
    </row>
    <row r="2" spans="1:39" ht="20.25" customHeight="1" thickBot="1" x14ac:dyDescent="0.3">
      <c r="A2" s="816"/>
      <c r="B2" s="817" t="str" cm="1">
        <f t="array" ref="B2">IFERROR(INDEX(Problématiques_compétences!$A$3:$D$174,QUOTIENT(MATCH(A1,Problématiques_compétences!$D$3:$D$174,0)-2,12)*12+2,1),"")</f>
        <v/>
      </c>
      <c r="C2" s="818"/>
      <c r="D2" s="818"/>
      <c r="E2" s="818"/>
      <c r="F2" s="818"/>
      <c r="G2" s="818"/>
      <c r="H2" s="818"/>
      <c r="I2" s="818"/>
      <c r="J2" s="818"/>
      <c r="K2" s="818"/>
      <c r="L2" s="818"/>
      <c r="M2" s="818"/>
      <c r="N2" s="818"/>
      <c r="O2" s="818"/>
      <c r="P2" s="819"/>
      <c r="Q2" s="829" t="str">
        <f>IFERROR(INDEX(Problématiques_compétences!$B$3:$D$174,MATCH(A1,Problématiques_compétences!$D$3:$D$174,0),1),"")</f>
        <v/>
      </c>
      <c r="R2" s="830"/>
      <c r="S2" s="830"/>
      <c r="T2" s="830"/>
      <c r="U2" s="830"/>
      <c r="V2" s="830"/>
      <c r="W2" s="830"/>
      <c r="X2" s="830"/>
      <c r="Y2" s="830"/>
      <c r="Z2" s="830"/>
      <c r="AA2" s="830"/>
      <c r="AB2" s="830"/>
      <c r="AC2" s="830"/>
      <c r="AD2" s="830"/>
      <c r="AE2" s="830"/>
      <c r="AF2" s="830"/>
      <c r="AG2" s="830"/>
      <c r="AH2" s="830"/>
      <c r="AI2" s="830"/>
      <c r="AJ2" s="830"/>
      <c r="AK2" s="830"/>
      <c r="AL2" s="831"/>
    </row>
    <row r="3" spans="1:39" ht="20.25" customHeight="1" thickBot="1" x14ac:dyDescent="0.3">
      <c r="A3" s="1007" t="s">
        <v>1175</v>
      </c>
      <c r="B3" s="1008"/>
      <c r="C3" s="1008"/>
      <c r="D3" s="1008"/>
      <c r="E3" s="1008"/>
      <c r="F3" s="1008"/>
      <c r="G3" s="1008"/>
      <c r="H3" s="1008"/>
      <c r="I3" s="1008"/>
      <c r="J3" s="1008"/>
      <c r="K3" s="1008"/>
      <c r="L3" s="1008"/>
      <c r="M3" s="1008"/>
      <c r="N3" s="1008"/>
      <c r="O3" s="1008"/>
      <c r="P3" s="1008"/>
      <c r="Q3" s="1008"/>
      <c r="R3" s="1008"/>
      <c r="S3" s="1008"/>
      <c r="T3" s="1008"/>
      <c r="U3" s="1008"/>
      <c r="V3" s="1008"/>
      <c r="W3" s="1008"/>
      <c r="X3" s="1008"/>
      <c r="Y3" s="1008"/>
      <c r="Z3" s="1008"/>
      <c r="AA3" s="1008"/>
      <c r="AB3" s="1008"/>
      <c r="AC3" s="1008"/>
      <c r="AD3" s="1008"/>
      <c r="AE3" s="1008"/>
      <c r="AF3" s="1008"/>
      <c r="AG3" s="1008"/>
      <c r="AH3" s="1008"/>
      <c r="AI3" s="1008"/>
      <c r="AJ3" s="1008"/>
      <c r="AK3" s="1008"/>
      <c r="AL3" s="1009"/>
    </row>
    <row r="4" spans="1:39" ht="15.75" customHeight="1" thickBot="1" x14ac:dyDescent="0.3">
      <c r="A4" s="1027" t="s">
        <v>109</v>
      </c>
      <c r="B4" s="1022"/>
      <c r="C4" s="1022"/>
      <c r="D4" s="1022"/>
      <c r="E4" s="1022"/>
      <c r="F4" s="1022"/>
      <c r="G4" s="1022"/>
      <c r="H4" s="1022"/>
      <c r="I4" s="1022"/>
      <c r="J4" s="1022"/>
      <c r="K4" s="1022"/>
      <c r="L4" s="1022"/>
      <c r="M4" s="1023"/>
      <c r="N4" s="508" t="s">
        <v>106</v>
      </c>
      <c r="O4" s="508" t="s">
        <v>107</v>
      </c>
      <c r="P4" s="508" t="s">
        <v>219</v>
      </c>
      <c r="Q4" s="1022" t="s">
        <v>58</v>
      </c>
      <c r="R4" s="1022"/>
      <c r="S4" s="1022"/>
      <c r="T4" s="1022"/>
      <c r="U4" s="1022"/>
      <c r="V4" s="1022"/>
      <c r="W4" s="1022"/>
      <c r="X4" s="1023"/>
      <c r="Y4" s="1024" t="s">
        <v>630</v>
      </c>
      <c r="Z4" s="1025"/>
      <c r="AA4" s="1025"/>
      <c r="AB4" s="1025"/>
      <c r="AC4" s="1025"/>
      <c r="AD4" s="1025"/>
      <c r="AE4" s="1025"/>
      <c r="AF4" s="1025"/>
      <c r="AG4" s="1025"/>
      <c r="AH4" s="1025"/>
      <c r="AI4" s="1025"/>
      <c r="AJ4" s="1025"/>
      <c r="AK4" s="1025"/>
      <c r="AL4" s="1026"/>
    </row>
    <row r="5" spans="1:39" ht="57" customHeight="1" outlineLevel="1" x14ac:dyDescent="0.25">
      <c r="A5" s="822" t="str" cm="1">
        <f t="array" aca="1" ref="A5" ca="1">IFERROR(INDEX(Problématiques_compétences!$F$2:$BC$2,SMALL(IF(INDIRECT("Problématiques_compétences!F"&amp;MATCH($A$1,Problématiques_compétences!$D$1:$D$174,0)):INDIRECT("Problématiques_compétences!BC"&amp;MATCH($A$1,Problématiques_compétences!$D$1:$D$174,0))="x",COLUMN(Problématiques_compétences!$F$1:$BC$1)-5,""),ROW()-4)),"")</f>
        <v/>
      </c>
      <c r="B5" s="823" t="str">
        <f ca="1">IFERROR(INDEX(Compétences!$C$1:$D$51,MATCH(A5,Compétences!$C$1:$C$51,0),2),"")</f>
        <v/>
      </c>
      <c r="C5" s="823"/>
      <c r="D5" s="823"/>
      <c r="E5" s="823"/>
      <c r="F5" s="823"/>
      <c r="G5" s="823"/>
      <c r="H5" s="823"/>
      <c r="I5" s="823"/>
      <c r="J5" s="823"/>
      <c r="K5" s="823"/>
      <c r="L5" s="823"/>
      <c r="M5" s="823"/>
      <c r="N5" s="824" t="str">
        <f ca="1">IFERROR(INDEX(Compétences!C$2:I$51,MATCH(A5,Compétences!C$2:C$51,0),3),"")</f>
        <v/>
      </c>
      <c r="O5" s="824" t="str">
        <f ca="1">IFERROR(INDEX(Compétences!C$2:I$51,MATCH(A5,Compétences!C$2:C$51,0),4),"")</f>
        <v/>
      </c>
      <c r="P5" s="824" t="str">
        <f ca="1">IFERROR(INDEX(Compétences!C$2:I$51,MATCH(A5,Compétences!C$2:C$51,0),5),"")</f>
        <v/>
      </c>
      <c r="Q5" s="825" t="str">
        <f ca="1">IFERROR(INDEX(Compétences!C$2:I$51,MATCH(A5,Compétences!C$2:C$51,0),7),"")</f>
        <v/>
      </c>
      <c r="R5" s="825"/>
      <c r="S5" s="825"/>
      <c r="T5" s="825"/>
      <c r="U5" s="825"/>
      <c r="V5" s="825"/>
      <c r="W5" s="825"/>
      <c r="X5" s="825"/>
      <c r="Y5" s="807"/>
      <c r="Z5" s="807"/>
      <c r="AA5" s="807"/>
      <c r="AB5" s="807"/>
      <c r="AC5" s="807"/>
      <c r="AD5" s="807"/>
      <c r="AE5" s="807"/>
      <c r="AF5" s="807"/>
      <c r="AG5" s="807"/>
      <c r="AH5" s="807"/>
      <c r="AI5" s="807"/>
      <c r="AJ5" s="807"/>
      <c r="AK5" s="807"/>
      <c r="AL5" s="808"/>
      <c r="AM5" s="1028" t="e" cm="1">
        <f t="array" aca="1" ref="AM5" ca="1">_xlfn.SWITCH(P5,"AC1",1,"EE1",2,"ITEC1",3,"SIN1",4,"AC2",1,"EE2",2,"ITEC2",3,"SIN2",4,0)</f>
        <v>#NAME?</v>
      </c>
    </row>
    <row r="6" spans="1:39" ht="32.25" customHeight="1" outlineLevel="1" x14ac:dyDescent="0.25">
      <c r="A6" s="811"/>
      <c r="B6" s="812"/>
      <c r="C6" s="812"/>
      <c r="D6" s="812"/>
      <c r="E6" s="812"/>
      <c r="F6" s="812"/>
      <c r="G6" s="812"/>
      <c r="H6" s="812"/>
      <c r="I6" s="812"/>
      <c r="J6" s="812"/>
      <c r="K6" s="812"/>
      <c r="L6" s="812"/>
      <c r="M6" s="812"/>
      <c r="N6" s="813"/>
      <c r="O6" s="813"/>
      <c r="P6" s="813"/>
      <c r="Q6" s="814"/>
      <c r="R6" s="814"/>
      <c r="S6" s="814"/>
      <c r="T6" s="814"/>
      <c r="U6" s="814"/>
      <c r="V6" s="814"/>
      <c r="W6" s="814"/>
      <c r="X6" s="814"/>
      <c r="Y6" s="809"/>
      <c r="Z6" s="809"/>
      <c r="AA6" s="809"/>
      <c r="AB6" s="809"/>
      <c r="AC6" s="809"/>
      <c r="AD6" s="809"/>
      <c r="AE6" s="809"/>
      <c r="AF6" s="809"/>
      <c r="AG6" s="809"/>
      <c r="AH6" s="809"/>
      <c r="AI6" s="809"/>
      <c r="AJ6" s="809"/>
      <c r="AK6" s="809"/>
      <c r="AL6" s="810"/>
      <c r="AM6" s="1028"/>
    </row>
    <row r="7" spans="1:39" ht="43.5" customHeight="1" outlineLevel="1" x14ac:dyDescent="0.25">
      <c r="A7" s="811" t="str" cm="1">
        <f t="array" aca="1" ref="A7" ca="1">IFERROR(INDEX(Problématiques_compétences!$F$2:$BC$2,SMALL(IF(INDIRECT("Problématiques_compétences!F"&amp;MATCH($A$1,Problématiques_compétences!$D$1:$D$174,0)):INDIRECT("Problématiques_compétences!BC"&amp;MATCH($A$1,Problématiques_compétences!$D$1:$D$174,0))="x",COLUMN(Problématiques_compétences!$F$1:$BC$1)-5,""),ROW()-5)),"")</f>
        <v/>
      </c>
      <c r="B7" s="812" t="str">
        <f ca="1">IFERROR(INDEX(Compétences!$C$1:$D$51,MATCH(A7,Compétences!$C$1:$C$51,0),2),"")</f>
        <v/>
      </c>
      <c r="C7" s="812"/>
      <c r="D7" s="812"/>
      <c r="E7" s="812"/>
      <c r="F7" s="812"/>
      <c r="G7" s="812"/>
      <c r="H7" s="812"/>
      <c r="I7" s="812"/>
      <c r="J7" s="812"/>
      <c r="K7" s="812"/>
      <c r="L7" s="812"/>
      <c r="M7" s="812"/>
      <c r="N7" s="813" t="str">
        <f ca="1">IFERROR(INDEX(Compétences!C$2:I$51,MATCH(A7,Compétences!C$2:C$51,0),3),"")</f>
        <v/>
      </c>
      <c r="O7" s="813" t="str">
        <f ca="1">IFERROR(INDEX(Compétences!C$2:I$51,MATCH(A7,Compétences!C$2:C$51,0),4),"")</f>
        <v/>
      </c>
      <c r="P7" s="813" t="str">
        <f ca="1">IFERROR(INDEX(Compétences!C$2:I$51,MATCH(A7,Compétences!C$2:C$51,0),5),"")</f>
        <v/>
      </c>
      <c r="Q7" s="814" t="str">
        <f ca="1">IFERROR(INDEX(Compétences!C$2:I$51,MATCH(A7,Compétences!C$2:C$51,0),7),"")</f>
        <v/>
      </c>
      <c r="R7" s="814"/>
      <c r="S7" s="814"/>
      <c r="T7" s="814"/>
      <c r="U7" s="814"/>
      <c r="V7" s="814"/>
      <c r="W7" s="814"/>
      <c r="X7" s="814"/>
      <c r="Y7" s="809"/>
      <c r="Z7" s="809"/>
      <c r="AA7" s="809"/>
      <c r="AB7" s="809"/>
      <c r="AC7" s="809"/>
      <c r="AD7" s="809"/>
      <c r="AE7" s="809"/>
      <c r="AF7" s="809"/>
      <c r="AG7" s="809"/>
      <c r="AH7" s="809"/>
      <c r="AI7" s="809"/>
      <c r="AJ7" s="809"/>
      <c r="AK7" s="809"/>
      <c r="AL7" s="810"/>
      <c r="AM7" s="1028" t="e" cm="1">
        <f t="array" aca="1" ref="AM7" ca="1">_xlfn.SWITCH(P7,"AC1",1,"EE1",2,"ITEC1",3,"SIN1",4,"AC2",1,"EE2",2,"ITEC2",3,"SIN2",4,0)</f>
        <v>#NAME?</v>
      </c>
    </row>
    <row r="8" spans="1:39" ht="67.5" customHeight="1" outlineLevel="1" x14ac:dyDescent="0.25">
      <c r="A8" s="811"/>
      <c r="B8" s="812"/>
      <c r="C8" s="812"/>
      <c r="D8" s="812"/>
      <c r="E8" s="812"/>
      <c r="F8" s="812"/>
      <c r="G8" s="812"/>
      <c r="H8" s="812"/>
      <c r="I8" s="812"/>
      <c r="J8" s="812"/>
      <c r="K8" s="812"/>
      <c r="L8" s="812"/>
      <c r="M8" s="812"/>
      <c r="N8" s="813"/>
      <c r="O8" s="813"/>
      <c r="P8" s="813"/>
      <c r="Q8" s="814"/>
      <c r="R8" s="814"/>
      <c r="S8" s="814"/>
      <c r="T8" s="814"/>
      <c r="U8" s="814"/>
      <c r="V8" s="814"/>
      <c r="W8" s="814"/>
      <c r="X8" s="814"/>
      <c r="Y8" s="809"/>
      <c r="Z8" s="809"/>
      <c r="AA8" s="809"/>
      <c r="AB8" s="809"/>
      <c r="AC8" s="809"/>
      <c r="AD8" s="809"/>
      <c r="AE8" s="809"/>
      <c r="AF8" s="809"/>
      <c r="AG8" s="809"/>
      <c r="AH8" s="809"/>
      <c r="AI8" s="809"/>
      <c r="AJ8" s="809"/>
      <c r="AK8" s="809"/>
      <c r="AL8" s="810"/>
      <c r="AM8" s="1028"/>
    </row>
    <row r="9" spans="1:39" ht="32.25" customHeight="1" outlineLevel="1" x14ac:dyDescent="0.25">
      <c r="A9" s="811" t="str" cm="1">
        <f t="array" aca="1" ref="A9" ca="1">IFERROR(INDEX(Problématiques_compétences!$F$2:$BC$2,SMALL(IF(INDIRECT("Problématiques_compétences!F"&amp;MATCH($A$1,Problématiques_compétences!$D$1:$D$174,0)):INDIRECT("Problématiques_compétences!BC"&amp;MATCH($A$1,Problématiques_compétences!$D$1:$D$174,0))="x",COLUMN(Problématiques_compétences!$F$1:$BC$1)-5,""),ROW()-6)),"")</f>
        <v/>
      </c>
      <c r="B9" s="812" t="str">
        <f ca="1">IFERROR(INDEX(Compétences!$C$1:$D$51,MATCH(A9,Compétences!$C$1:$C$51,0),2),"")</f>
        <v/>
      </c>
      <c r="C9" s="812"/>
      <c r="D9" s="812"/>
      <c r="E9" s="812"/>
      <c r="F9" s="812"/>
      <c r="G9" s="812"/>
      <c r="H9" s="812"/>
      <c r="I9" s="812"/>
      <c r="J9" s="812"/>
      <c r="K9" s="812"/>
      <c r="L9" s="812"/>
      <c r="M9" s="812"/>
      <c r="N9" s="813" t="str">
        <f ca="1">IFERROR(INDEX(Compétences!C$2:I$51,MATCH(A9,Compétences!C$2:C$51,0),3),"")</f>
        <v/>
      </c>
      <c r="O9" s="813" t="str">
        <f ca="1">IFERROR(INDEX(Compétences!C$2:I$51,MATCH(A9,Compétences!C$2:C$51,0),4),"")</f>
        <v/>
      </c>
      <c r="P9" s="813" t="str">
        <f ca="1">IFERROR(INDEX(Compétences!C$2:I$51,MATCH(A9,Compétences!C$2:C$51,0),5),"")</f>
        <v/>
      </c>
      <c r="Q9" s="814" t="str">
        <f ca="1">IFERROR(INDEX(Compétences!C$2:I$51,MATCH(A9,Compétences!C$2:C$51,0),7),"")</f>
        <v/>
      </c>
      <c r="R9" s="814"/>
      <c r="S9" s="814"/>
      <c r="T9" s="814"/>
      <c r="U9" s="814"/>
      <c r="V9" s="814"/>
      <c r="W9" s="814"/>
      <c r="X9" s="814"/>
      <c r="Y9" s="809"/>
      <c r="Z9" s="809"/>
      <c r="AA9" s="809"/>
      <c r="AB9" s="809"/>
      <c r="AC9" s="809"/>
      <c r="AD9" s="809"/>
      <c r="AE9" s="809"/>
      <c r="AF9" s="809"/>
      <c r="AG9" s="809"/>
      <c r="AH9" s="809"/>
      <c r="AI9" s="809"/>
      <c r="AJ9" s="809"/>
      <c r="AK9" s="809"/>
      <c r="AL9" s="810"/>
      <c r="AM9" s="1028" t="e" cm="1">
        <f t="array" aca="1" ref="AM9" ca="1">_xlfn.SWITCH(P9,"AC1",1,"EE1",2,"ITEC1",3,"SIN1",4,"AC2",1,"EE2",2,"ITEC2",3,"SIN2",4,0)</f>
        <v>#NAME?</v>
      </c>
    </row>
    <row r="10" spans="1:39" ht="54" customHeight="1" outlineLevel="1" x14ac:dyDescent="0.25">
      <c r="A10" s="811"/>
      <c r="B10" s="812"/>
      <c r="C10" s="812"/>
      <c r="D10" s="812"/>
      <c r="E10" s="812"/>
      <c r="F10" s="812"/>
      <c r="G10" s="812"/>
      <c r="H10" s="812"/>
      <c r="I10" s="812"/>
      <c r="J10" s="812"/>
      <c r="K10" s="812"/>
      <c r="L10" s="812"/>
      <c r="M10" s="812"/>
      <c r="N10" s="813"/>
      <c r="O10" s="813"/>
      <c r="P10" s="813"/>
      <c r="Q10" s="814"/>
      <c r="R10" s="814"/>
      <c r="S10" s="814"/>
      <c r="T10" s="814"/>
      <c r="U10" s="814"/>
      <c r="V10" s="814"/>
      <c r="W10" s="814"/>
      <c r="X10" s="814"/>
      <c r="Y10" s="809"/>
      <c r="Z10" s="809"/>
      <c r="AA10" s="809"/>
      <c r="AB10" s="809"/>
      <c r="AC10" s="809"/>
      <c r="AD10" s="809"/>
      <c r="AE10" s="809"/>
      <c r="AF10" s="809"/>
      <c r="AG10" s="809"/>
      <c r="AH10" s="809"/>
      <c r="AI10" s="809"/>
      <c r="AJ10" s="809"/>
      <c r="AK10" s="809"/>
      <c r="AL10" s="810"/>
      <c r="AM10" s="1028"/>
    </row>
    <row r="11" spans="1:39" ht="32.25" customHeight="1" outlineLevel="1" x14ac:dyDescent="0.25">
      <c r="A11" s="811" t="str" cm="1">
        <f t="array" aca="1" ref="A11" ca="1">IFERROR(INDEX(Problématiques_compétences!$F$2:$BC$2,SMALL(IF(INDIRECT("Problématiques_compétences!F"&amp;MATCH($A$1,Problématiques_compétences!$D$1:$D$174,0)):INDIRECT("Problématiques_compétences!BC"&amp;MATCH($A$1,Problématiques_compétences!$D$1:$D$174,0))="x",COLUMN(Problématiques_compétences!$F$1:$BC$1)-5,""),ROW()-7)),"")</f>
        <v/>
      </c>
      <c r="B11" s="812" t="str">
        <f ca="1">IFERROR(INDEX(Compétences!$C$1:$D$51,MATCH(A11,Compétences!$C$1:$C$51,0),2),"")</f>
        <v/>
      </c>
      <c r="C11" s="812"/>
      <c r="D11" s="812"/>
      <c r="E11" s="812"/>
      <c r="F11" s="812"/>
      <c r="G11" s="812"/>
      <c r="H11" s="812"/>
      <c r="I11" s="812"/>
      <c r="J11" s="812"/>
      <c r="K11" s="812"/>
      <c r="L11" s="812"/>
      <c r="M11" s="812"/>
      <c r="N11" s="813" t="str">
        <f ca="1">IFERROR(INDEX(Compétences!C$2:I$51,MATCH(A11,Compétences!C$2:C$51,0),3),"")</f>
        <v/>
      </c>
      <c r="O11" s="813" t="str">
        <f ca="1">IFERROR(INDEX(Compétences!C$2:I$51,MATCH(A11,Compétences!C$2:C$51,0),4),"")</f>
        <v/>
      </c>
      <c r="P11" s="813" t="str">
        <f ca="1">IFERROR(INDEX(Compétences!C$2:I$51,MATCH(A11,Compétences!C$2:C$51,0),5),"")</f>
        <v/>
      </c>
      <c r="Q11" s="814" t="str">
        <f ca="1">IFERROR(INDEX(Compétences!C$2:I$51,MATCH(A11,Compétences!C$2:C$51,0),7),"")</f>
        <v/>
      </c>
      <c r="R11" s="814"/>
      <c r="S11" s="814"/>
      <c r="T11" s="814"/>
      <c r="U11" s="814"/>
      <c r="V11" s="814"/>
      <c r="W11" s="814"/>
      <c r="X11" s="814"/>
      <c r="Y11" s="809"/>
      <c r="Z11" s="809"/>
      <c r="AA11" s="809"/>
      <c r="AB11" s="809"/>
      <c r="AC11" s="809"/>
      <c r="AD11" s="809"/>
      <c r="AE11" s="809"/>
      <c r="AF11" s="809"/>
      <c r="AG11" s="809"/>
      <c r="AH11" s="809"/>
      <c r="AI11" s="809"/>
      <c r="AJ11" s="809"/>
      <c r="AK11" s="809"/>
      <c r="AL11" s="810"/>
      <c r="AM11" s="1028" t="e" cm="1">
        <f t="array" aca="1" ref="AM11" ca="1">_xlfn.SWITCH(P11,"AC1",1,"EE1",2,"ITEC1",3,"SIN1",4,"AC2",1,"EE2",2,"ITEC2",3,"SIN2",4,0)</f>
        <v>#NAME?</v>
      </c>
    </row>
    <row r="12" spans="1:39" ht="52.5" customHeight="1" outlineLevel="1" x14ac:dyDescent="0.25">
      <c r="A12" s="811"/>
      <c r="B12" s="812"/>
      <c r="C12" s="812"/>
      <c r="D12" s="812"/>
      <c r="E12" s="812"/>
      <c r="F12" s="812"/>
      <c r="G12" s="812"/>
      <c r="H12" s="812"/>
      <c r="I12" s="812"/>
      <c r="J12" s="812"/>
      <c r="K12" s="812"/>
      <c r="L12" s="812"/>
      <c r="M12" s="812"/>
      <c r="N12" s="813"/>
      <c r="O12" s="813"/>
      <c r="P12" s="813"/>
      <c r="Q12" s="814"/>
      <c r="R12" s="814"/>
      <c r="S12" s="814"/>
      <c r="T12" s="814"/>
      <c r="U12" s="814"/>
      <c r="V12" s="814"/>
      <c r="W12" s="814"/>
      <c r="X12" s="814"/>
      <c r="Y12" s="809"/>
      <c r="Z12" s="809"/>
      <c r="AA12" s="809"/>
      <c r="AB12" s="809"/>
      <c r="AC12" s="809"/>
      <c r="AD12" s="809"/>
      <c r="AE12" s="809"/>
      <c r="AF12" s="809"/>
      <c r="AG12" s="809"/>
      <c r="AH12" s="809"/>
      <c r="AI12" s="809"/>
      <c r="AJ12" s="809"/>
      <c r="AK12" s="809"/>
      <c r="AL12" s="810"/>
      <c r="AM12" s="1028"/>
    </row>
    <row r="13" spans="1:39" ht="32.25" customHeight="1" outlineLevel="1" x14ac:dyDescent="0.25">
      <c r="A13" s="836" t="str" cm="1">
        <f t="array" aca="1" ref="A13" ca="1">IFERROR(INDEX(Problématiques_compétences!$F$2:$BC$2,SMALL(IF(INDIRECT("Problématiques_compétences!F"&amp;MATCH($A$1,Problématiques_compétences!$D$1:$D$174,0)):INDIRECT("Problématiques_compétences!BC"&amp;MATCH($A$1,Problématiques_compétences!$D$1:$D$174,0))="x",COLUMN(Problématiques_compétences!$F$1:$BC$1)-5,""),ROW()-8)),"")</f>
        <v/>
      </c>
      <c r="B13" s="838" t="str">
        <f ca="1">IFERROR(INDEX(Compétences!$C$1:$D$51,MATCH(A13,Compétences!$C$1:$C$51,0),2),"")</f>
        <v/>
      </c>
      <c r="C13" s="838"/>
      <c r="D13" s="838"/>
      <c r="E13" s="838"/>
      <c r="F13" s="838"/>
      <c r="G13" s="838"/>
      <c r="H13" s="838"/>
      <c r="I13" s="838"/>
      <c r="J13" s="838"/>
      <c r="K13" s="838"/>
      <c r="L13" s="838"/>
      <c r="M13" s="838"/>
      <c r="N13" s="813" t="str">
        <f ca="1">IFERROR(INDEX(Compétences!C$2:I$51,MATCH(A13,Compétences!C$2:C$51,0),3),"")</f>
        <v/>
      </c>
      <c r="O13" s="813" t="str">
        <f ca="1">IFERROR(INDEX(Compétences!C$2:I$51,MATCH(A13,Compétences!C$2:C$51,0),4),"")</f>
        <v/>
      </c>
      <c r="P13" s="813" t="str">
        <f ca="1">IFERROR(INDEX(Compétences!C$2:I$51,MATCH(A13,Compétences!C$2:C$51,0),5),"")</f>
        <v/>
      </c>
      <c r="Q13" s="814" t="str">
        <f ca="1">IFERROR(INDEX(Compétences!C$2:I$51,MATCH(A13,Compétences!C$2:C$51,0),7),"")</f>
        <v/>
      </c>
      <c r="R13" s="814"/>
      <c r="S13" s="814"/>
      <c r="T13" s="814"/>
      <c r="U13" s="814"/>
      <c r="V13" s="814"/>
      <c r="W13" s="814"/>
      <c r="X13" s="814"/>
      <c r="Y13" s="809"/>
      <c r="Z13" s="809"/>
      <c r="AA13" s="809"/>
      <c r="AB13" s="809"/>
      <c r="AC13" s="809"/>
      <c r="AD13" s="809"/>
      <c r="AE13" s="809"/>
      <c r="AF13" s="809"/>
      <c r="AG13" s="809"/>
      <c r="AH13" s="809"/>
      <c r="AI13" s="809"/>
      <c r="AJ13" s="809"/>
      <c r="AK13" s="809"/>
      <c r="AL13" s="810"/>
      <c r="AM13" s="1028" t="e" cm="1">
        <f t="array" aca="1" ref="AM13" ca="1">_xlfn.SWITCH(P13,"AC1",1,"EE1",2,"ITEC1",3,"SIN1",4,"AC2",1,"EE2",2,"ITEC2",3,"SIN2",4,0)</f>
        <v>#NAME?</v>
      </c>
    </row>
    <row r="14" spans="1:39" ht="27.75" customHeight="1" outlineLevel="1" x14ac:dyDescent="0.25">
      <c r="A14" s="836"/>
      <c r="B14" s="838"/>
      <c r="C14" s="838"/>
      <c r="D14" s="838"/>
      <c r="E14" s="838"/>
      <c r="F14" s="838"/>
      <c r="G14" s="838"/>
      <c r="H14" s="838"/>
      <c r="I14" s="838"/>
      <c r="J14" s="838"/>
      <c r="K14" s="838"/>
      <c r="L14" s="838"/>
      <c r="M14" s="838"/>
      <c r="N14" s="813"/>
      <c r="O14" s="813"/>
      <c r="P14" s="813"/>
      <c r="Q14" s="814"/>
      <c r="R14" s="814"/>
      <c r="S14" s="814"/>
      <c r="T14" s="814"/>
      <c r="U14" s="814"/>
      <c r="V14" s="814"/>
      <c r="W14" s="814"/>
      <c r="X14" s="814"/>
      <c r="Y14" s="809"/>
      <c r="Z14" s="809"/>
      <c r="AA14" s="809"/>
      <c r="AB14" s="809"/>
      <c r="AC14" s="809"/>
      <c r="AD14" s="809"/>
      <c r="AE14" s="809"/>
      <c r="AF14" s="809"/>
      <c r="AG14" s="809"/>
      <c r="AH14" s="809"/>
      <c r="AI14" s="809"/>
      <c r="AJ14" s="809"/>
      <c r="AK14" s="809"/>
      <c r="AL14" s="810"/>
      <c r="AM14" s="1028"/>
    </row>
    <row r="15" spans="1:39" ht="16.5" customHeight="1" outlineLevel="1" x14ac:dyDescent="0.25">
      <c r="A15" s="836" t="str" cm="1">
        <f t="array" aca="1" ref="A15" ca="1">IFERROR(INDEX(Problématiques_compétences!$F$2:$BC$2,SMALL(IF(INDIRECT("Problématiques_compétences!F"&amp;MATCH($A$1,Problématiques_compétences!$D$1:$D$174,0)):INDIRECT("Problématiques_compétences!BC"&amp;MATCH($A$1,Problématiques_compétences!$D$1:$D$174,0))="x",COLUMN(Problématiques_compétences!$F$1:$BC$1)-5,""),ROW()-9)),"")</f>
        <v/>
      </c>
      <c r="B15" s="838" t="str">
        <f ca="1">IFERROR(INDEX(Compétences!$C$1:$D$51,MATCH(A15,Compétences!$C$1:$C$51,0),2),"")</f>
        <v/>
      </c>
      <c r="C15" s="838"/>
      <c r="D15" s="838"/>
      <c r="E15" s="838"/>
      <c r="F15" s="838"/>
      <c r="G15" s="838"/>
      <c r="H15" s="838"/>
      <c r="I15" s="838"/>
      <c r="J15" s="838"/>
      <c r="K15" s="838"/>
      <c r="L15" s="838"/>
      <c r="M15" s="838"/>
      <c r="N15" s="813" t="str">
        <f ca="1">IFERROR(INDEX(Compétences!C$2:I$51,MATCH(A15,Compétences!C$2:C$51,0),3),"")</f>
        <v/>
      </c>
      <c r="O15" s="813" t="str">
        <f ca="1">IFERROR(INDEX(Compétences!C$2:I$51,MATCH(A15,Compétences!C$2:C$51,0),4),"")</f>
        <v/>
      </c>
      <c r="P15" s="813" t="str">
        <f ca="1">IFERROR(INDEX(Compétences!C$2:I$51,MATCH(A15,Compétences!C$2:C$51,0),5),"")</f>
        <v/>
      </c>
      <c r="Q15" s="814" t="str">
        <f ca="1">IFERROR(INDEX(Compétences!C$2:I$51,MATCH(A15,Compétences!C$2:C$51,0),7),"")</f>
        <v/>
      </c>
      <c r="R15" s="814"/>
      <c r="S15" s="814"/>
      <c r="T15" s="814"/>
      <c r="U15" s="814"/>
      <c r="V15" s="814"/>
      <c r="W15" s="814"/>
      <c r="X15" s="814"/>
      <c r="Y15" s="809"/>
      <c r="Z15" s="809"/>
      <c r="AA15" s="809"/>
      <c r="AB15" s="809"/>
      <c r="AC15" s="809"/>
      <c r="AD15" s="809"/>
      <c r="AE15" s="809"/>
      <c r="AF15" s="809"/>
      <c r="AG15" s="809"/>
      <c r="AH15" s="809"/>
      <c r="AI15" s="809"/>
      <c r="AJ15" s="809"/>
      <c r="AK15" s="809"/>
      <c r="AL15" s="810"/>
      <c r="AM15" s="1028" t="e" cm="1">
        <f t="array" aca="1" ref="AM15" ca="1">_xlfn.SWITCH(P15,"AC1",1,"EE1",2,"ITEC1",3,"SIN1",4,"AC2",1,"EE2",2,"ITEC2",3,"SIN2",4,0)</f>
        <v>#NAME?</v>
      </c>
    </row>
    <row r="16" spans="1:39" ht="54.75" customHeight="1" outlineLevel="1" x14ac:dyDescent="0.25">
      <c r="A16" s="836"/>
      <c r="B16" s="838"/>
      <c r="C16" s="838"/>
      <c r="D16" s="838"/>
      <c r="E16" s="838"/>
      <c r="F16" s="838"/>
      <c r="G16" s="838"/>
      <c r="H16" s="838"/>
      <c r="I16" s="838"/>
      <c r="J16" s="838"/>
      <c r="K16" s="838"/>
      <c r="L16" s="838"/>
      <c r="M16" s="838"/>
      <c r="N16" s="813"/>
      <c r="O16" s="813"/>
      <c r="P16" s="813"/>
      <c r="Q16" s="814"/>
      <c r="R16" s="814"/>
      <c r="S16" s="814"/>
      <c r="T16" s="814"/>
      <c r="U16" s="814"/>
      <c r="V16" s="814"/>
      <c r="W16" s="814"/>
      <c r="X16" s="814"/>
      <c r="Y16" s="809"/>
      <c r="Z16" s="809"/>
      <c r="AA16" s="809"/>
      <c r="AB16" s="809"/>
      <c r="AC16" s="809"/>
      <c r="AD16" s="809"/>
      <c r="AE16" s="809"/>
      <c r="AF16" s="809"/>
      <c r="AG16" s="809"/>
      <c r="AH16" s="809"/>
      <c r="AI16" s="809"/>
      <c r="AJ16" s="809"/>
      <c r="AK16" s="809"/>
      <c r="AL16" s="810"/>
      <c r="AM16" s="1028"/>
    </row>
    <row r="17" spans="1:39" ht="30.75" customHeight="1" outlineLevel="1" x14ac:dyDescent="0.25">
      <c r="A17" s="836" t="str" cm="1">
        <f t="array" aca="1" ref="A17" ca="1">IFERROR(INDEX(Problématiques_compétences!$F$2:$BC$2,SMALL(IF(INDIRECT("Problématiques_compétences!F"&amp;MATCH($A$1,Problématiques_compétences!$D$1:$D$174,0)):INDIRECT("Problématiques_compétences!BC"&amp;MATCH($A$1,Problématiques_compétences!$D$1:$D$174,0))="x",COLUMN(Problématiques_compétences!$F$1:$BC$1)-5,""),ROW()-10)),"")</f>
        <v/>
      </c>
      <c r="B17" s="838" t="str">
        <f ca="1">IFERROR(INDEX(Compétences!$C$1:$D$51,MATCH(A17,Compétences!$C$1:$C$51,0),2),"")</f>
        <v/>
      </c>
      <c r="C17" s="838"/>
      <c r="D17" s="838"/>
      <c r="E17" s="838"/>
      <c r="F17" s="838"/>
      <c r="G17" s="838"/>
      <c r="H17" s="838"/>
      <c r="I17" s="838"/>
      <c r="J17" s="838"/>
      <c r="K17" s="838"/>
      <c r="L17" s="838"/>
      <c r="M17" s="838"/>
      <c r="N17" s="813" t="str">
        <f ca="1">IFERROR(INDEX(Compétences!C$2:I$51,MATCH(A17,Compétences!C$2:C$51,0),3),"")</f>
        <v/>
      </c>
      <c r="O17" s="813" t="str">
        <f ca="1">IFERROR(INDEX(Compétences!C$2:I$51,MATCH(A17,Compétences!C$2:C$51,0),4),"")</f>
        <v/>
      </c>
      <c r="P17" s="813" t="str">
        <f ca="1">IFERROR(INDEX(Compétences!C$2:I$51,MATCH(A17,Compétences!C$2:C$51,0),5),"")</f>
        <v/>
      </c>
      <c r="Q17" s="814" t="str">
        <f ca="1">IFERROR(INDEX(Compétences!C$2:I$51,MATCH(A17,Compétences!C$2:C$51,0),7),"")</f>
        <v/>
      </c>
      <c r="R17" s="814"/>
      <c r="S17" s="814"/>
      <c r="T17" s="814"/>
      <c r="U17" s="814"/>
      <c r="V17" s="814"/>
      <c r="W17" s="814"/>
      <c r="X17" s="814"/>
      <c r="Y17" s="809"/>
      <c r="Z17" s="809"/>
      <c r="AA17" s="809"/>
      <c r="AB17" s="809"/>
      <c r="AC17" s="809"/>
      <c r="AD17" s="809"/>
      <c r="AE17" s="809"/>
      <c r="AF17" s="809"/>
      <c r="AG17" s="809"/>
      <c r="AH17" s="809"/>
      <c r="AI17" s="809"/>
      <c r="AJ17" s="809"/>
      <c r="AK17" s="809"/>
      <c r="AL17" s="810"/>
      <c r="AM17" s="1028" t="e" cm="1">
        <f t="array" aca="1" ref="AM17" ca="1">_xlfn.SWITCH(P17,"AC1",1,"EE1",2,"ITEC1",3,"SIN1",4,"AC2",1,"EE2",2,"ITEC2",3,"SIN2",4,0)</f>
        <v>#NAME?</v>
      </c>
    </row>
    <row r="18" spans="1:39" ht="34.5" customHeight="1" outlineLevel="1" x14ac:dyDescent="0.25">
      <c r="A18" s="836"/>
      <c r="B18" s="838"/>
      <c r="C18" s="838"/>
      <c r="D18" s="838"/>
      <c r="E18" s="838"/>
      <c r="F18" s="838"/>
      <c r="G18" s="838"/>
      <c r="H18" s="838"/>
      <c r="I18" s="838"/>
      <c r="J18" s="838"/>
      <c r="K18" s="838"/>
      <c r="L18" s="838"/>
      <c r="M18" s="838"/>
      <c r="N18" s="813"/>
      <c r="O18" s="813"/>
      <c r="P18" s="813"/>
      <c r="Q18" s="814"/>
      <c r="R18" s="814"/>
      <c r="S18" s="814"/>
      <c r="T18" s="814"/>
      <c r="U18" s="814"/>
      <c r="V18" s="814"/>
      <c r="W18" s="814"/>
      <c r="X18" s="814"/>
      <c r="Y18" s="809"/>
      <c r="Z18" s="809"/>
      <c r="AA18" s="809"/>
      <c r="AB18" s="809"/>
      <c r="AC18" s="809"/>
      <c r="AD18" s="809"/>
      <c r="AE18" s="809"/>
      <c r="AF18" s="809"/>
      <c r="AG18" s="809"/>
      <c r="AH18" s="809"/>
      <c r="AI18" s="809"/>
      <c r="AJ18" s="809"/>
      <c r="AK18" s="809"/>
      <c r="AL18" s="810"/>
      <c r="AM18" s="1028"/>
    </row>
    <row r="19" spans="1:39" ht="30" customHeight="1" outlineLevel="1" x14ac:dyDescent="0.25">
      <c r="A19" s="836" t="str" cm="1">
        <f t="array" aca="1" ref="A19" ca="1">IFERROR(INDEX(Problématiques_compétences!$F$2:$BC$2,SMALL(IF(INDIRECT("Problématiques_compétences!F"&amp;MATCH($A$1,Problématiques_compétences!$D$1:$D$174,0)):INDIRECT("Problématiques_compétences!BC"&amp;MATCH($A$1,Problématiques_compétences!$D$1:$D$174,0))="x",COLUMN(Problématiques_compétences!$F$1:$BC$1)-5,""),ROW()-11)),"")</f>
        <v/>
      </c>
      <c r="B19" s="838" t="str">
        <f ca="1">IFERROR(INDEX(Compétences!$C$1:$D$51,MATCH(A19,Compétences!$C$1:$C$51,0),2),"")</f>
        <v/>
      </c>
      <c r="C19" s="838"/>
      <c r="D19" s="838"/>
      <c r="E19" s="838"/>
      <c r="F19" s="838"/>
      <c r="G19" s="838"/>
      <c r="H19" s="838"/>
      <c r="I19" s="838"/>
      <c r="J19" s="838"/>
      <c r="K19" s="838"/>
      <c r="L19" s="838"/>
      <c r="M19" s="838"/>
      <c r="N19" s="813" t="str">
        <f ca="1">IFERROR(INDEX(Compétences!C$2:I$51,MATCH(A19,Compétences!C$2:C$51,0),3),"")</f>
        <v/>
      </c>
      <c r="O19" s="813" t="str">
        <f ca="1">IFERROR(INDEX(Compétences!C$2:I$51,MATCH(A19,Compétences!C$2:C$51,0),4),"")</f>
        <v/>
      </c>
      <c r="P19" s="813" t="str">
        <f ca="1">IFERROR(INDEX(Compétences!C$2:I$51,MATCH(A19,Compétences!C$2:C$51,0),5),"")</f>
        <v/>
      </c>
      <c r="Q19" s="814" t="str">
        <f ca="1">IFERROR(INDEX(Compétences!C$2:I$51,MATCH(A19,Compétences!C$2:C$51,0),7),"")</f>
        <v/>
      </c>
      <c r="R19" s="814"/>
      <c r="S19" s="814"/>
      <c r="T19" s="814"/>
      <c r="U19" s="814"/>
      <c r="V19" s="814"/>
      <c r="W19" s="814"/>
      <c r="X19" s="814"/>
      <c r="Y19" s="809"/>
      <c r="Z19" s="809"/>
      <c r="AA19" s="809"/>
      <c r="AB19" s="809"/>
      <c r="AC19" s="809"/>
      <c r="AD19" s="809"/>
      <c r="AE19" s="809"/>
      <c r="AF19" s="809"/>
      <c r="AG19" s="809"/>
      <c r="AH19" s="809"/>
      <c r="AI19" s="809"/>
      <c r="AJ19" s="809"/>
      <c r="AK19" s="809"/>
      <c r="AL19" s="810"/>
      <c r="AM19" s="1028" t="e" cm="1">
        <f t="array" aca="1" ref="AM19" ca="1">_xlfn.SWITCH(P19,"AC1",1,"EE1",2,"ITEC1",3,"SIN1",4,"AC2",1,"EE2",2,"ITEC2",3,"SIN2",4,0)</f>
        <v>#NAME?</v>
      </c>
    </row>
    <row r="20" spans="1:39" ht="30" customHeight="1" outlineLevel="1" x14ac:dyDescent="0.25">
      <c r="A20" s="836"/>
      <c r="B20" s="838"/>
      <c r="C20" s="838"/>
      <c r="D20" s="838"/>
      <c r="E20" s="838"/>
      <c r="F20" s="838"/>
      <c r="G20" s="838"/>
      <c r="H20" s="838"/>
      <c r="I20" s="838"/>
      <c r="J20" s="838"/>
      <c r="K20" s="838"/>
      <c r="L20" s="838"/>
      <c r="M20" s="838"/>
      <c r="N20" s="813"/>
      <c r="O20" s="813"/>
      <c r="P20" s="813"/>
      <c r="Q20" s="814"/>
      <c r="R20" s="814"/>
      <c r="S20" s="814"/>
      <c r="T20" s="814"/>
      <c r="U20" s="814"/>
      <c r="V20" s="814"/>
      <c r="W20" s="814"/>
      <c r="X20" s="814"/>
      <c r="Y20" s="809"/>
      <c r="Z20" s="809"/>
      <c r="AA20" s="809"/>
      <c r="AB20" s="809"/>
      <c r="AC20" s="809"/>
      <c r="AD20" s="809"/>
      <c r="AE20" s="809"/>
      <c r="AF20" s="809"/>
      <c r="AG20" s="809"/>
      <c r="AH20" s="809"/>
      <c r="AI20" s="809"/>
      <c r="AJ20" s="809"/>
      <c r="AK20" s="809"/>
      <c r="AL20" s="810"/>
      <c r="AM20" s="1028"/>
    </row>
    <row r="21" spans="1:39" ht="16.5" customHeight="1" outlineLevel="1" x14ac:dyDescent="0.25">
      <c r="A21" s="836" t="str" cm="1">
        <f t="array" aca="1" ref="A21" ca="1">IFERROR(INDEX(Problématiques_compétences!$F$2:$BC$2,SMALL(IF(INDIRECT("Problématiques_compétences!F"&amp;MATCH($A$1,Problématiques_compétences!$D$1:$D$174,0)):INDIRECT("Problématiques_compétences!BC"&amp;MATCH($A$1,Problématiques_compétences!$D$1:$D$174,0))="x",COLUMN(Problématiques_compétences!$F$1:$BC$1)-5,""),ROW()-12)),"")</f>
        <v/>
      </c>
      <c r="B21" s="838" t="str">
        <f ca="1">IFERROR(INDEX(Compétences!$C$1:$D$51,MATCH(A21,Compétences!$C$1:$C$51,0),2),"")</f>
        <v/>
      </c>
      <c r="C21" s="838"/>
      <c r="D21" s="838"/>
      <c r="E21" s="838"/>
      <c r="F21" s="838"/>
      <c r="G21" s="838"/>
      <c r="H21" s="838"/>
      <c r="I21" s="838"/>
      <c r="J21" s="838"/>
      <c r="K21" s="838"/>
      <c r="L21" s="838"/>
      <c r="M21" s="838"/>
      <c r="N21" s="813" t="str">
        <f ca="1">IFERROR(INDEX(Compétences!C$2:I$51,MATCH(A21,Compétences!C$2:C$51,0),3),"")</f>
        <v/>
      </c>
      <c r="O21" s="813" t="str">
        <f ca="1">IFERROR(INDEX(Compétences!C$2:I$51,MATCH(A21,Compétences!C$2:C$51,0),4),"")</f>
        <v/>
      </c>
      <c r="P21" s="813" t="str">
        <f ca="1">IFERROR(INDEX(Compétences!C$2:I$51,MATCH(A21,Compétences!C$2:C$51,0),5),"")</f>
        <v/>
      </c>
      <c r="Q21" s="814" t="str">
        <f ca="1">IFERROR(INDEX(Compétences!C$2:I$51,MATCH(A21,Compétences!C$2:C$51,0),7),"")</f>
        <v/>
      </c>
      <c r="R21" s="814"/>
      <c r="S21" s="814"/>
      <c r="T21" s="814"/>
      <c r="U21" s="814"/>
      <c r="V21" s="814"/>
      <c r="W21" s="814"/>
      <c r="X21" s="814"/>
      <c r="Y21" s="809"/>
      <c r="Z21" s="809"/>
      <c r="AA21" s="809"/>
      <c r="AB21" s="809"/>
      <c r="AC21" s="809"/>
      <c r="AD21" s="809"/>
      <c r="AE21" s="809"/>
      <c r="AF21" s="809"/>
      <c r="AG21" s="809"/>
      <c r="AH21" s="809"/>
      <c r="AI21" s="809"/>
      <c r="AJ21" s="809"/>
      <c r="AK21" s="809"/>
      <c r="AL21" s="810"/>
      <c r="AM21" s="1028" t="e" cm="1">
        <f t="array" aca="1" ref="AM21" ca="1">_xlfn.SWITCH(P21,"AC1",1,"EE1",2,"ITEC1",3,"SIN1",4,"AC2",1,"EE2",2,"ITEC2",3,"SIN2",4,0)</f>
        <v>#NAME?</v>
      </c>
    </row>
    <row r="22" spans="1:39" ht="62.25" customHeight="1" outlineLevel="1" x14ac:dyDescent="0.25">
      <c r="A22" s="836"/>
      <c r="B22" s="838"/>
      <c r="C22" s="838"/>
      <c r="D22" s="838"/>
      <c r="E22" s="838"/>
      <c r="F22" s="838"/>
      <c r="G22" s="838"/>
      <c r="H22" s="838"/>
      <c r="I22" s="838"/>
      <c r="J22" s="838"/>
      <c r="K22" s="838"/>
      <c r="L22" s="838"/>
      <c r="M22" s="838"/>
      <c r="N22" s="813"/>
      <c r="O22" s="813"/>
      <c r="P22" s="813"/>
      <c r="Q22" s="814"/>
      <c r="R22" s="814"/>
      <c r="S22" s="814"/>
      <c r="T22" s="814"/>
      <c r="U22" s="814"/>
      <c r="V22" s="814"/>
      <c r="W22" s="814"/>
      <c r="X22" s="814"/>
      <c r="Y22" s="809"/>
      <c r="Z22" s="809"/>
      <c r="AA22" s="809"/>
      <c r="AB22" s="809"/>
      <c r="AC22" s="809"/>
      <c r="AD22" s="809"/>
      <c r="AE22" s="809"/>
      <c r="AF22" s="809"/>
      <c r="AG22" s="809"/>
      <c r="AH22" s="809"/>
      <c r="AI22" s="809"/>
      <c r="AJ22" s="809"/>
      <c r="AK22" s="809"/>
      <c r="AL22" s="810"/>
      <c r="AM22" s="1028"/>
    </row>
    <row r="23" spans="1:39" ht="44.25" customHeight="1" outlineLevel="1" x14ac:dyDescent="0.25">
      <c r="A23" s="836" t="str" cm="1">
        <f t="array" aca="1" ref="A23" ca="1">IFERROR(INDEX(Problématiques_compétences!$F$2:$BC$2,SMALL(IF(INDIRECT("Problématiques_compétences!F"&amp;MATCH($A$1,Problématiques_compétences!$D$1:$D$174,0)):INDIRECT("Problématiques_compétences!BC"&amp;MATCH($A$1,Problématiques_compétences!$D$1:$D$174,0))="x",COLUMN(Problématiques_compétences!$F$1:$BC$1)-5,""),ROW()-13)),"")</f>
        <v/>
      </c>
      <c r="B23" s="838" t="str">
        <f ca="1">IFERROR(INDEX(Compétences!$C$1:$D$51,MATCH(A23,Compétences!$C$1:$C$51,0),2),"")</f>
        <v/>
      </c>
      <c r="C23" s="838"/>
      <c r="D23" s="838"/>
      <c r="E23" s="838"/>
      <c r="F23" s="838"/>
      <c r="G23" s="838"/>
      <c r="H23" s="838"/>
      <c r="I23" s="838"/>
      <c r="J23" s="838"/>
      <c r="K23" s="838"/>
      <c r="L23" s="838"/>
      <c r="M23" s="838"/>
      <c r="N23" s="813" t="str">
        <f ca="1">IFERROR(INDEX(Compétences!C$2:I$51,MATCH(A23,Compétences!C$2:C$51,0),3),"")</f>
        <v/>
      </c>
      <c r="O23" s="813" t="str">
        <f ca="1">IFERROR(INDEX(Compétences!C$2:I$51,MATCH(A23,Compétences!C$2:C$51,0),4),"")</f>
        <v/>
      </c>
      <c r="P23" s="813" t="str">
        <f ca="1">IFERROR(INDEX(Compétences!C$2:I$51,MATCH(A23,Compétences!C$2:C$51,0),5),"")</f>
        <v/>
      </c>
      <c r="Q23" s="814" t="str">
        <f ca="1">IFERROR(INDEX(Compétences!C$2:I$51,MATCH(A23,Compétences!C$2:C$51,0),7),"")</f>
        <v/>
      </c>
      <c r="R23" s="814"/>
      <c r="S23" s="814"/>
      <c r="T23" s="814"/>
      <c r="U23" s="814"/>
      <c r="V23" s="814"/>
      <c r="W23" s="814"/>
      <c r="X23" s="814"/>
      <c r="Y23" s="809"/>
      <c r="Z23" s="809"/>
      <c r="AA23" s="809"/>
      <c r="AB23" s="809"/>
      <c r="AC23" s="809"/>
      <c r="AD23" s="809"/>
      <c r="AE23" s="809"/>
      <c r="AF23" s="809"/>
      <c r="AG23" s="809"/>
      <c r="AH23" s="809"/>
      <c r="AI23" s="809"/>
      <c r="AJ23" s="809"/>
      <c r="AK23" s="809"/>
      <c r="AL23" s="810"/>
      <c r="AM23" s="1028" t="e" cm="1">
        <f t="array" aca="1" ref="AM23" ca="1">_xlfn.SWITCH(P23,"AC1",1,"EE1",2,"ITEC1",3,"SIN1",4,"AC2",1,"EE2",2,"ITEC2",3,"SIN2",4,0)</f>
        <v>#NAME?</v>
      </c>
    </row>
    <row r="24" spans="1:39" ht="18" customHeight="1" outlineLevel="1" x14ac:dyDescent="0.25">
      <c r="A24" s="836"/>
      <c r="B24" s="838"/>
      <c r="C24" s="838"/>
      <c r="D24" s="838"/>
      <c r="E24" s="838"/>
      <c r="F24" s="838"/>
      <c r="G24" s="838"/>
      <c r="H24" s="838"/>
      <c r="I24" s="838"/>
      <c r="J24" s="838"/>
      <c r="K24" s="838"/>
      <c r="L24" s="838"/>
      <c r="M24" s="838"/>
      <c r="N24" s="813"/>
      <c r="O24" s="813"/>
      <c r="P24" s="813"/>
      <c r="Q24" s="814"/>
      <c r="R24" s="814"/>
      <c r="S24" s="814"/>
      <c r="T24" s="814"/>
      <c r="U24" s="814"/>
      <c r="V24" s="814"/>
      <c r="W24" s="814"/>
      <c r="X24" s="814"/>
      <c r="Y24" s="809"/>
      <c r="Z24" s="809"/>
      <c r="AA24" s="809"/>
      <c r="AB24" s="809"/>
      <c r="AC24" s="809"/>
      <c r="AD24" s="809"/>
      <c r="AE24" s="809"/>
      <c r="AF24" s="809"/>
      <c r="AG24" s="809"/>
      <c r="AH24" s="809"/>
      <c r="AI24" s="809"/>
      <c r="AJ24" s="809"/>
      <c r="AK24" s="809"/>
      <c r="AL24" s="810"/>
      <c r="AM24" s="1028"/>
    </row>
    <row r="25" spans="1:39" ht="45.75" customHeight="1" outlineLevel="1" x14ac:dyDescent="0.25">
      <c r="A25" s="836" t="str" cm="1">
        <f t="array" aca="1" ref="A25" ca="1">IFERROR(INDEX(Problématiques_compétences!$F$2:$BC$2,SMALL(IF(INDIRECT("Problématiques_compétences!F"&amp;MATCH($A$1,Problématiques_compétences!$D$1:$D$174,0)):INDIRECT("Problématiques_compétences!BC"&amp;MATCH($A$1,Problématiques_compétences!$D$1:$D$174,0))="x",COLUMN(Problématiques_compétences!$F$1:$BC$1)-5,""),ROW()-14)),"")</f>
        <v/>
      </c>
      <c r="B25" s="838" t="str">
        <f ca="1">IFERROR(INDEX(Compétences!$C$1:$D$51,MATCH(A25,Compétences!$C$1:$C$51,0),2),"")</f>
        <v/>
      </c>
      <c r="C25" s="838"/>
      <c r="D25" s="838"/>
      <c r="E25" s="838"/>
      <c r="F25" s="838"/>
      <c r="G25" s="838"/>
      <c r="H25" s="838"/>
      <c r="I25" s="838"/>
      <c r="J25" s="838"/>
      <c r="K25" s="838"/>
      <c r="L25" s="838"/>
      <c r="M25" s="838"/>
      <c r="N25" s="813" t="str">
        <f ca="1">IFERROR(INDEX(Compétences!C$2:I$51,MATCH(A25,Compétences!C$2:C$51,0),3),"")</f>
        <v/>
      </c>
      <c r="O25" s="813" t="str">
        <f ca="1">IFERROR(INDEX(Compétences!C$2:I$51,MATCH(A25,Compétences!C$2:C$51,0),4),"")</f>
        <v/>
      </c>
      <c r="P25" s="813" t="str">
        <f ca="1">IFERROR(INDEX(Compétences!C$2:I$51,MATCH(A25,Compétences!C$2:C$51,0),5),"")</f>
        <v/>
      </c>
      <c r="Q25" s="814" t="str">
        <f ca="1">IFERROR(INDEX(Compétences!C$2:I$51,MATCH(A25,Compétences!C$2:C$51,0),7),"")</f>
        <v/>
      </c>
      <c r="R25" s="814"/>
      <c r="S25" s="814"/>
      <c r="T25" s="814"/>
      <c r="U25" s="814"/>
      <c r="V25" s="814"/>
      <c r="W25" s="814"/>
      <c r="X25" s="814"/>
      <c r="Y25" s="960"/>
      <c r="Z25" s="960"/>
      <c r="AA25" s="960"/>
      <c r="AB25" s="960"/>
      <c r="AC25" s="960"/>
      <c r="AD25" s="960"/>
      <c r="AE25" s="960"/>
      <c r="AF25" s="960"/>
      <c r="AG25" s="960"/>
      <c r="AH25" s="960"/>
      <c r="AI25" s="960"/>
      <c r="AJ25" s="960"/>
      <c r="AK25" s="960"/>
      <c r="AL25" s="961"/>
      <c r="AM25" s="1028" t="e" cm="1">
        <f t="array" aca="1" ref="AM25" ca="1">_xlfn.SWITCH(P25,"AC1",1,"EE1",2,"ITEC1",3,"SIN1",4,"AC2",1,"EE2",2,"ITEC2",3,"SIN2",4,0)</f>
        <v>#NAME?</v>
      </c>
    </row>
    <row r="26" spans="1:39" ht="18" customHeight="1" outlineLevel="1" thickBot="1" x14ac:dyDescent="0.3">
      <c r="A26" s="837"/>
      <c r="B26" s="839"/>
      <c r="C26" s="839"/>
      <c r="D26" s="839"/>
      <c r="E26" s="839"/>
      <c r="F26" s="839"/>
      <c r="G26" s="839"/>
      <c r="H26" s="839"/>
      <c r="I26" s="839"/>
      <c r="J26" s="839"/>
      <c r="K26" s="839"/>
      <c r="L26" s="839"/>
      <c r="M26" s="839"/>
      <c r="N26" s="840"/>
      <c r="O26" s="840"/>
      <c r="P26" s="840"/>
      <c r="Q26" s="841"/>
      <c r="R26" s="841"/>
      <c r="S26" s="841"/>
      <c r="T26" s="841"/>
      <c r="U26" s="841"/>
      <c r="V26" s="841"/>
      <c r="W26" s="841"/>
      <c r="X26" s="841"/>
      <c r="Y26" s="962"/>
      <c r="Z26" s="962"/>
      <c r="AA26" s="962"/>
      <c r="AB26" s="962"/>
      <c r="AC26" s="962"/>
      <c r="AD26" s="962"/>
      <c r="AE26" s="962"/>
      <c r="AF26" s="962"/>
      <c r="AG26" s="962"/>
      <c r="AH26" s="962"/>
      <c r="AI26" s="962"/>
      <c r="AJ26" s="962"/>
      <c r="AK26" s="962"/>
      <c r="AL26" s="963"/>
      <c r="AM26" s="1028"/>
    </row>
    <row r="27" spans="1:39" ht="33" customHeight="1" thickBot="1" x14ac:dyDescent="0.3">
      <c r="A27" s="957"/>
      <c r="B27" s="958"/>
      <c r="C27" s="958"/>
      <c r="D27" s="958"/>
      <c r="E27" s="958"/>
      <c r="F27" s="958"/>
      <c r="G27" s="958"/>
      <c r="H27" s="958"/>
      <c r="I27" s="958"/>
      <c r="J27" s="958"/>
      <c r="K27" s="958"/>
      <c r="L27" s="958"/>
      <c r="M27" s="958"/>
      <c r="N27" s="958"/>
      <c r="O27" s="958"/>
      <c r="P27" s="958"/>
      <c r="Q27" s="958"/>
      <c r="R27" s="958"/>
      <c r="S27" s="958"/>
      <c r="T27" s="958"/>
      <c r="U27" s="958"/>
      <c r="V27" s="958"/>
      <c r="W27" s="958"/>
      <c r="X27" s="958"/>
      <c r="Y27" s="958"/>
      <c r="Z27" s="958"/>
      <c r="AA27" s="958"/>
      <c r="AB27" s="958"/>
      <c r="AC27" s="958"/>
      <c r="AD27" s="958"/>
      <c r="AE27" s="958"/>
      <c r="AF27" s="958"/>
      <c r="AG27" s="958"/>
      <c r="AH27" s="958"/>
      <c r="AI27" s="958"/>
      <c r="AJ27" s="958"/>
      <c r="AK27" s="958"/>
      <c r="AL27" s="959"/>
    </row>
    <row r="28" spans="1:39" x14ac:dyDescent="0.25">
      <c r="A28" s="1016" t="s">
        <v>33</v>
      </c>
      <c r="B28" s="1017"/>
      <c r="C28" s="1017"/>
      <c r="D28" s="1017"/>
      <c r="E28" s="1017"/>
      <c r="F28" s="1017"/>
      <c r="G28" s="1017"/>
      <c r="H28" s="1017"/>
      <c r="I28" s="1017"/>
      <c r="J28" s="1017"/>
      <c r="K28" s="1017"/>
      <c r="L28" s="1017"/>
      <c r="M28" s="1017"/>
      <c r="N28" s="1017"/>
      <c r="O28" s="1017"/>
      <c r="P28" s="1017"/>
      <c r="Q28" s="1017"/>
      <c r="R28" s="1017"/>
      <c r="S28" s="1018"/>
      <c r="T28" s="857" t="s">
        <v>34</v>
      </c>
      <c r="U28" s="858"/>
      <c r="V28" s="858"/>
      <c r="W28" s="858"/>
      <c r="X28" s="858"/>
      <c r="Y28" s="858"/>
      <c r="Z28" s="858"/>
      <c r="AA28" s="858"/>
      <c r="AB28" s="858"/>
      <c r="AC28" s="858"/>
      <c r="AD28" s="858"/>
      <c r="AE28" s="858"/>
      <c r="AF28" s="858"/>
      <c r="AG28" s="858"/>
      <c r="AH28" s="858"/>
      <c r="AI28" s="858"/>
      <c r="AJ28" s="858"/>
      <c r="AK28" s="858"/>
      <c r="AL28" s="859"/>
    </row>
    <row r="29" spans="1:39" ht="15" customHeight="1" x14ac:dyDescent="0.25">
      <c r="A29" s="874"/>
      <c r="B29" s="875"/>
      <c r="C29" s="875"/>
      <c r="D29" s="875"/>
      <c r="E29" s="875"/>
      <c r="F29" s="875"/>
      <c r="G29" s="875"/>
      <c r="H29" s="875"/>
      <c r="I29" s="875"/>
      <c r="J29" s="875"/>
      <c r="K29" s="875"/>
      <c r="L29" s="875"/>
      <c r="M29" s="875"/>
      <c r="N29" s="875"/>
      <c r="O29" s="875"/>
      <c r="P29" s="875"/>
      <c r="Q29" s="875"/>
      <c r="R29" s="875"/>
      <c r="S29" s="876"/>
      <c r="T29" s="851"/>
      <c r="U29" s="852"/>
      <c r="V29" s="852"/>
      <c r="W29" s="852"/>
      <c r="X29" s="852"/>
      <c r="Y29" s="852"/>
      <c r="Z29" s="852"/>
      <c r="AA29" s="852"/>
      <c r="AB29" s="852"/>
      <c r="AC29" s="852"/>
      <c r="AD29" s="852"/>
      <c r="AE29" s="852"/>
      <c r="AF29" s="852"/>
      <c r="AG29" s="852"/>
      <c r="AH29" s="852"/>
      <c r="AI29" s="852"/>
      <c r="AJ29" s="852"/>
      <c r="AK29" s="852"/>
      <c r="AL29" s="853"/>
    </row>
    <row r="30" spans="1:39" ht="92.25" customHeight="1" thickBot="1" x14ac:dyDescent="0.3">
      <c r="A30" s="1019"/>
      <c r="B30" s="1020"/>
      <c r="C30" s="1020"/>
      <c r="D30" s="1020"/>
      <c r="E30" s="1020"/>
      <c r="F30" s="1020"/>
      <c r="G30" s="1020"/>
      <c r="H30" s="1020"/>
      <c r="I30" s="1020"/>
      <c r="J30" s="1020"/>
      <c r="K30" s="1020"/>
      <c r="L30" s="1020"/>
      <c r="M30" s="1020"/>
      <c r="N30" s="1020"/>
      <c r="O30" s="1020"/>
      <c r="P30" s="1020"/>
      <c r="Q30" s="1020"/>
      <c r="R30" s="1020"/>
      <c r="S30" s="1021"/>
      <c r="T30" s="854"/>
      <c r="U30" s="855"/>
      <c r="V30" s="855"/>
      <c r="W30" s="855"/>
      <c r="X30" s="855"/>
      <c r="Y30" s="855"/>
      <c r="Z30" s="855"/>
      <c r="AA30" s="855"/>
      <c r="AB30" s="855"/>
      <c r="AC30" s="855"/>
      <c r="AD30" s="855"/>
      <c r="AE30" s="855"/>
      <c r="AF30" s="855"/>
      <c r="AG30" s="855"/>
      <c r="AH30" s="855"/>
      <c r="AI30" s="855"/>
      <c r="AJ30" s="855"/>
      <c r="AK30" s="855"/>
      <c r="AL30" s="856"/>
    </row>
    <row r="31" spans="1:39" ht="15" customHeight="1" x14ac:dyDescent="0.25">
      <c r="A31" s="1016" t="s">
        <v>60</v>
      </c>
      <c r="B31" s="1017"/>
      <c r="C31" s="1017"/>
      <c r="D31" s="1017"/>
      <c r="E31" s="1017"/>
      <c r="F31" s="1017"/>
      <c r="G31" s="1017"/>
      <c r="H31" s="1017"/>
      <c r="I31" s="1017"/>
      <c r="J31" s="1017"/>
      <c r="K31" s="1017"/>
      <c r="L31" s="1017"/>
      <c r="M31" s="1017"/>
      <c r="N31" s="1017"/>
      <c r="O31" s="1017"/>
      <c r="P31" s="1017"/>
      <c r="Q31" s="1017"/>
      <c r="R31" s="1017"/>
      <c r="S31" s="1018"/>
      <c r="T31" s="857" t="s">
        <v>61</v>
      </c>
      <c r="U31" s="858"/>
      <c r="V31" s="858"/>
      <c r="W31" s="858"/>
      <c r="X31" s="858"/>
      <c r="Y31" s="858"/>
      <c r="Z31" s="858"/>
      <c r="AA31" s="858"/>
      <c r="AB31" s="858"/>
      <c r="AC31" s="858"/>
      <c r="AD31" s="858"/>
      <c r="AE31" s="858"/>
      <c r="AF31" s="858"/>
      <c r="AG31" s="858"/>
      <c r="AH31" s="858"/>
      <c r="AI31" s="858"/>
      <c r="AJ31" s="858"/>
      <c r="AK31" s="858"/>
      <c r="AL31" s="859"/>
    </row>
    <row r="32" spans="1:39" ht="41.25" customHeight="1" x14ac:dyDescent="0.25">
      <c r="A32" s="851"/>
      <c r="B32" s="852"/>
      <c r="C32" s="852"/>
      <c r="D32" s="852"/>
      <c r="E32" s="852"/>
      <c r="F32" s="852"/>
      <c r="G32" s="852"/>
      <c r="H32" s="852"/>
      <c r="I32" s="852"/>
      <c r="J32" s="852"/>
      <c r="K32" s="852"/>
      <c r="L32" s="852"/>
      <c r="M32" s="852"/>
      <c r="N32" s="852"/>
      <c r="O32" s="852"/>
      <c r="P32" s="852"/>
      <c r="Q32" s="852"/>
      <c r="R32" s="852"/>
      <c r="S32" s="853"/>
      <c r="T32" s="851"/>
      <c r="U32" s="852"/>
      <c r="V32" s="852"/>
      <c r="W32" s="852"/>
      <c r="X32" s="852"/>
      <c r="Y32" s="852"/>
      <c r="Z32" s="852"/>
      <c r="AA32" s="852"/>
      <c r="AB32" s="852"/>
      <c r="AC32" s="852"/>
      <c r="AD32" s="852"/>
      <c r="AE32" s="852"/>
      <c r="AF32" s="852"/>
      <c r="AG32" s="852"/>
      <c r="AH32" s="852"/>
      <c r="AI32" s="852"/>
      <c r="AJ32" s="852"/>
      <c r="AK32" s="852"/>
      <c r="AL32" s="853"/>
    </row>
    <row r="33" spans="1:47" ht="42" customHeight="1" thickBot="1" x14ac:dyDescent="0.3">
      <c r="A33" s="854"/>
      <c r="B33" s="855"/>
      <c r="C33" s="855"/>
      <c r="D33" s="855"/>
      <c r="E33" s="855"/>
      <c r="F33" s="855"/>
      <c r="G33" s="855"/>
      <c r="H33" s="855"/>
      <c r="I33" s="855"/>
      <c r="J33" s="855"/>
      <c r="K33" s="855"/>
      <c r="L33" s="855"/>
      <c r="M33" s="855"/>
      <c r="N33" s="855"/>
      <c r="O33" s="855"/>
      <c r="P33" s="855"/>
      <c r="Q33" s="855"/>
      <c r="R33" s="855"/>
      <c r="S33" s="856"/>
      <c r="T33" s="854"/>
      <c r="U33" s="855"/>
      <c r="V33" s="855"/>
      <c r="W33" s="855"/>
      <c r="X33" s="855"/>
      <c r="Y33" s="855"/>
      <c r="Z33" s="855"/>
      <c r="AA33" s="855"/>
      <c r="AB33" s="855"/>
      <c r="AC33" s="855"/>
      <c r="AD33" s="855"/>
      <c r="AE33" s="855"/>
      <c r="AF33" s="855"/>
      <c r="AG33" s="855"/>
      <c r="AH33" s="855"/>
      <c r="AI33" s="855"/>
      <c r="AJ33" s="855"/>
      <c r="AK33" s="855"/>
      <c r="AL33" s="856"/>
    </row>
    <row r="34" spans="1:47" ht="18" customHeight="1" x14ac:dyDescent="0.25">
      <c r="A34" s="857" t="s">
        <v>749</v>
      </c>
      <c r="B34" s="858"/>
      <c r="C34" s="858"/>
      <c r="D34" s="858"/>
      <c r="E34" s="858"/>
      <c r="F34" s="858"/>
      <c r="G34" s="858"/>
      <c r="H34" s="858"/>
      <c r="I34" s="858"/>
      <c r="J34" s="858"/>
      <c r="K34" s="858"/>
      <c r="L34" s="858"/>
      <c r="M34" s="858"/>
      <c r="N34" s="858"/>
      <c r="O34" s="858"/>
      <c r="P34" s="858"/>
      <c r="Q34" s="858"/>
      <c r="R34" s="858"/>
      <c r="S34" s="859"/>
      <c r="T34" s="860" t="s">
        <v>110</v>
      </c>
      <c r="U34" s="861"/>
      <c r="V34" s="861"/>
      <c r="W34" s="861"/>
      <c r="X34" s="861"/>
      <c r="Y34" s="861"/>
      <c r="Z34" s="861"/>
      <c r="AA34" s="861"/>
      <c r="AB34" s="861"/>
      <c r="AC34" s="861"/>
      <c r="AD34" s="861"/>
      <c r="AE34" s="861"/>
      <c r="AF34" s="861"/>
      <c r="AG34" s="861"/>
      <c r="AH34" s="861"/>
      <c r="AI34" s="861"/>
      <c r="AJ34" s="861"/>
      <c r="AK34" s="861"/>
      <c r="AL34" s="862"/>
    </row>
    <row r="35" spans="1:47" ht="83.25" customHeight="1" thickBot="1" x14ac:dyDescent="0.3">
      <c r="A35" s="854"/>
      <c r="B35" s="863"/>
      <c r="C35" s="863"/>
      <c r="D35" s="863"/>
      <c r="E35" s="863"/>
      <c r="F35" s="863"/>
      <c r="G35" s="863"/>
      <c r="H35" s="863"/>
      <c r="I35" s="863"/>
      <c r="J35" s="863"/>
      <c r="K35" s="863"/>
      <c r="L35" s="863"/>
      <c r="M35" s="863"/>
      <c r="N35" s="863"/>
      <c r="O35" s="863"/>
      <c r="P35" s="863"/>
      <c r="Q35" s="863"/>
      <c r="R35" s="863"/>
      <c r="S35" s="864"/>
      <c r="T35" s="865"/>
      <c r="U35" s="1014"/>
      <c r="V35" s="1014"/>
      <c r="W35" s="1014"/>
      <c r="X35" s="1014"/>
      <c r="Y35" s="1014"/>
      <c r="Z35" s="1014"/>
      <c r="AA35" s="1014"/>
      <c r="AB35" s="1014"/>
      <c r="AC35" s="1014"/>
      <c r="AD35" s="1014"/>
      <c r="AE35" s="1014"/>
      <c r="AF35" s="1014"/>
      <c r="AG35" s="1014"/>
      <c r="AH35" s="1014"/>
      <c r="AI35" s="1014"/>
      <c r="AJ35" s="1014"/>
      <c r="AK35" s="1014"/>
      <c r="AL35" s="1015"/>
    </row>
    <row r="36" spans="1:47" ht="36" customHeight="1" thickBot="1" x14ac:dyDescent="0.3">
      <c r="A36" s="934"/>
      <c r="B36" s="934"/>
      <c r="C36" s="934"/>
      <c r="D36" s="934"/>
      <c r="E36" s="934"/>
      <c r="F36" s="934"/>
      <c r="G36" s="934"/>
      <c r="H36" s="934"/>
      <c r="I36" s="934"/>
      <c r="J36" s="934"/>
      <c r="K36" s="934"/>
      <c r="L36" s="934"/>
      <c r="M36" s="934"/>
      <c r="N36" s="934"/>
      <c r="O36" s="934"/>
      <c r="P36" s="934"/>
      <c r="Q36" s="934"/>
      <c r="R36" s="934"/>
      <c r="S36" s="934"/>
      <c r="T36" s="934"/>
      <c r="U36" s="934"/>
      <c r="V36" s="934"/>
      <c r="W36" s="934"/>
      <c r="X36" s="934"/>
      <c r="Y36" s="934"/>
      <c r="Z36" s="934"/>
      <c r="AA36" s="934"/>
      <c r="AB36" s="934"/>
      <c r="AC36" s="934"/>
      <c r="AD36" s="934"/>
      <c r="AE36" s="934"/>
      <c r="AF36" s="934"/>
      <c r="AG36" s="934"/>
      <c r="AH36" s="934"/>
      <c r="AI36" s="934"/>
      <c r="AJ36" s="934"/>
      <c r="AK36" s="934"/>
      <c r="AL36" s="934"/>
    </row>
    <row r="37" spans="1:47" ht="16.5" thickBot="1" x14ac:dyDescent="0.3">
      <c r="A37" s="1004" t="s">
        <v>35</v>
      </c>
      <c r="B37" s="1005"/>
      <c r="C37" s="1005"/>
      <c r="D37" s="1005"/>
      <c r="E37" s="1005"/>
      <c r="F37" s="1005"/>
      <c r="G37" s="1005"/>
      <c r="H37" s="1005"/>
      <c r="I37" s="1005"/>
      <c r="J37" s="1005"/>
      <c r="K37" s="1005"/>
      <c r="L37" s="1005"/>
      <c r="M37" s="1005"/>
      <c r="N37" s="1005"/>
      <c r="O37" s="1005"/>
      <c r="P37" s="1005"/>
      <c r="Q37" s="1005"/>
      <c r="R37" s="1005"/>
      <c r="S37" s="1005"/>
      <c r="T37" s="1005"/>
      <c r="U37" s="1005"/>
      <c r="V37" s="1005"/>
      <c r="W37" s="1005"/>
      <c r="X37" s="1005"/>
      <c r="Y37" s="1005"/>
      <c r="Z37" s="1005"/>
      <c r="AA37" s="1005"/>
      <c r="AB37" s="1005"/>
      <c r="AC37" s="1005"/>
      <c r="AD37" s="1005"/>
      <c r="AE37" s="1005"/>
      <c r="AF37" s="1005"/>
      <c r="AG37" s="1005"/>
      <c r="AH37" s="1005"/>
      <c r="AI37" s="1005"/>
      <c r="AJ37" s="1005"/>
      <c r="AK37" s="1005"/>
      <c r="AL37" s="1006"/>
      <c r="AM37" s="549"/>
      <c r="AN37" s="549"/>
      <c r="AO37" s="549"/>
      <c r="AP37" s="549"/>
      <c r="AQ37" s="549"/>
      <c r="AR37" s="549"/>
      <c r="AS37" s="549"/>
      <c r="AT37" s="549"/>
      <c r="AU37" s="549"/>
    </row>
    <row r="38" spans="1:47" s="552" customFormat="1" ht="16.5" thickBot="1" x14ac:dyDescent="0.3">
      <c r="A38" s="1007" t="s">
        <v>1170</v>
      </c>
      <c r="B38" s="1008"/>
      <c r="C38" s="1008"/>
      <c r="D38" s="1008"/>
      <c r="E38" s="1008"/>
      <c r="F38" s="1008"/>
      <c r="G38" s="1008"/>
      <c r="H38" s="1008"/>
      <c r="I38" s="1008"/>
      <c r="J38" s="1008"/>
      <c r="K38" s="1008"/>
      <c r="L38" s="1008"/>
      <c r="M38" s="1008"/>
      <c r="N38" s="1008"/>
      <c r="O38" s="1008"/>
      <c r="P38" s="1008"/>
      <c r="Q38" s="1008"/>
      <c r="R38" s="1008"/>
      <c r="S38" s="1008"/>
      <c r="T38" s="1008"/>
      <c r="U38" s="1008"/>
      <c r="V38" s="1008"/>
      <c r="W38" s="1008"/>
      <c r="X38" s="1008"/>
      <c r="Y38" s="1008"/>
      <c r="Z38" s="1008"/>
      <c r="AA38" s="1008"/>
      <c r="AB38" s="1008"/>
      <c r="AC38" s="1008"/>
      <c r="AD38" s="1008"/>
      <c r="AE38" s="1008"/>
      <c r="AF38" s="1008"/>
      <c r="AG38" s="1008"/>
      <c r="AH38" s="1008"/>
      <c r="AI38" s="1008"/>
      <c r="AJ38" s="1008"/>
      <c r="AK38" s="1008"/>
      <c r="AL38" s="1009"/>
      <c r="AM38" s="553"/>
      <c r="AN38" s="553"/>
      <c r="AO38" s="553"/>
      <c r="AP38" s="553"/>
      <c r="AQ38" s="553"/>
      <c r="AR38" s="553"/>
      <c r="AS38" s="553"/>
      <c r="AT38" s="553"/>
      <c r="AU38" s="553"/>
    </row>
    <row r="39" spans="1:47" s="553" customFormat="1" ht="16.5" thickBot="1" x14ac:dyDescent="0.3">
      <c r="A39" s="1007" t="s">
        <v>1169</v>
      </c>
      <c r="B39" s="1008"/>
      <c r="C39" s="1008"/>
      <c r="D39" s="1008"/>
      <c r="E39" s="1008"/>
      <c r="F39" s="1008"/>
      <c r="G39" s="1008"/>
      <c r="H39" s="1008"/>
      <c r="I39" s="1008"/>
      <c r="J39" s="1008"/>
      <c r="K39" s="1008"/>
      <c r="L39" s="1008"/>
      <c r="M39" s="1008"/>
      <c r="N39" s="1008"/>
      <c r="O39" s="1008"/>
      <c r="P39" s="1008"/>
      <c r="Q39" s="1008"/>
      <c r="R39" s="1008"/>
      <c r="S39" s="1008"/>
      <c r="T39" s="1008"/>
      <c r="U39" s="1008"/>
      <c r="V39" s="1008"/>
      <c r="W39" s="1008"/>
      <c r="X39" s="1008"/>
      <c r="Y39" s="1008"/>
      <c r="Z39" s="1008"/>
      <c r="AA39" s="1008"/>
      <c r="AB39" s="1008"/>
      <c r="AC39" s="1008"/>
      <c r="AD39" s="1008"/>
      <c r="AE39" s="1008"/>
      <c r="AF39" s="1008"/>
      <c r="AG39" s="1008"/>
      <c r="AH39" s="1008"/>
      <c r="AI39" s="1008"/>
      <c r="AJ39" s="1008"/>
      <c r="AK39" s="1008"/>
      <c r="AL39" s="1009"/>
    </row>
    <row r="40" spans="1:47" s="553" customFormat="1" ht="16.5" thickBot="1" x14ac:dyDescent="0.3">
      <c r="A40" s="1010"/>
      <c r="B40" s="1010"/>
      <c r="C40" s="1010"/>
      <c r="D40" s="1010"/>
      <c r="E40" s="1010"/>
      <c r="F40" s="1010"/>
      <c r="G40" s="1010"/>
      <c r="H40" s="1010"/>
      <c r="I40" s="1010"/>
      <c r="J40" s="1010"/>
      <c r="K40" s="1010"/>
      <c r="L40" s="1010"/>
      <c r="M40" s="1010"/>
      <c r="N40" s="1010"/>
      <c r="O40" s="1010"/>
      <c r="P40" s="1010"/>
      <c r="Q40" s="1010"/>
      <c r="R40" s="1010"/>
      <c r="S40" s="1010"/>
      <c r="T40" s="1010"/>
      <c r="U40" s="1010"/>
      <c r="V40" s="1010"/>
      <c r="W40" s="1010"/>
      <c r="X40" s="1010"/>
      <c r="Y40" s="1010"/>
      <c r="Z40" s="1010"/>
      <c r="AA40" s="1010"/>
      <c r="AB40" s="1010"/>
      <c r="AC40" s="1010"/>
      <c r="AD40" s="1010"/>
      <c r="AE40" s="1010"/>
      <c r="AF40" s="1010"/>
      <c r="AG40" s="1010"/>
      <c r="AH40" s="1010"/>
      <c r="AI40" s="1010"/>
      <c r="AJ40" s="1010"/>
      <c r="AK40" s="1010"/>
      <c r="AL40" s="1010"/>
    </row>
    <row r="41" spans="1:47" ht="16.5" thickBot="1" x14ac:dyDescent="0.3">
      <c r="A41" s="1011" t="s">
        <v>1200</v>
      </c>
      <c r="B41" s="1012"/>
      <c r="C41" s="1012"/>
      <c r="D41" s="1012"/>
      <c r="E41" s="1012"/>
      <c r="F41" s="1012"/>
      <c r="G41" s="1012"/>
      <c r="H41" s="1012"/>
      <c r="I41" s="1012"/>
      <c r="J41" s="1012"/>
      <c r="K41" s="1012"/>
      <c r="L41" s="1012"/>
      <c r="M41" s="1012"/>
      <c r="N41" s="1012"/>
      <c r="O41" s="1012"/>
      <c r="P41" s="1012"/>
      <c r="Q41" s="1012"/>
      <c r="R41" s="1012"/>
      <c r="S41" s="1012"/>
      <c r="T41" s="1012"/>
      <c r="U41" s="1012"/>
      <c r="V41" s="1012"/>
      <c r="W41" s="1012"/>
      <c r="X41" s="1012"/>
      <c r="Y41" s="1012"/>
      <c r="Z41" s="1012"/>
      <c r="AA41" s="1012"/>
      <c r="AB41" s="1012"/>
      <c r="AC41" s="1012"/>
      <c r="AD41" s="1012"/>
      <c r="AE41" s="1012"/>
      <c r="AF41" s="1012"/>
      <c r="AG41" s="1012"/>
      <c r="AH41" s="1012"/>
      <c r="AI41" s="1012"/>
      <c r="AJ41" s="1012"/>
      <c r="AK41" s="1012"/>
      <c r="AL41" s="1013"/>
      <c r="AM41" s="549"/>
      <c r="AN41" s="549"/>
      <c r="AO41" s="549"/>
      <c r="AP41" s="549"/>
      <c r="AQ41" s="549"/>
      <c r="AR41" s="549"/>
      <c r="AS41" s="549"/>
      <c r="AT41" s="549"/>
      <c r="AU41" s="549"/>
    </row>
    <row r="42" spans="1:47" hidden="1" outlineLevel="1" x14ac:dyDescent="0.25">
      <c r="A42" s="993"/>
      <c r="B42" s="994"/>
      <c r="C42" s="892" t="s">
        <v>1133</v>
      </c>
      <c r="D42" s="893"/>
      <c r="E42" s="893"/>
      <c r="F42" s="893"/>
      <c r="G42" s="893"/>
      <c r="H42" s="893"/>
      <c r="I42" s="893"/>
      <c r="J42" s="893"/>
      <c r="K42" s="893"/>
      <c r="L42" s="893"/>
      <c r="M42" s="893"/>
      <c r="N42" s="894"/>
      <c r="O42" s="892" t="s">
        <v>1134</v>
      </c>
      <c r="P42" s="893"/>
      <c r="Q42" s="893"/>
      <c r="R42" s="893"/>
      <c r="S42" s="893"/>
      <c r="T42" s="893"/>
      <c r="U42" s="893"/>
      <c r="V42" s="893"/>
      <c r="W42" s="893"/>
      <c r="X42" s="893"/>
      <c r="Y42" s="893"/>
      <c r="Z42" s="894"/>
      <c r="AA42" s="892" t="s">
        <v>1135</v>
      </c>
      <c r="AB42" s="893"/>
      <c r="AC42" s="893"/>
      <c r="AD42" s="893"/>
      <c r="AE42" s="893"/>
      <c r="AF42" s="893"/>
      <c r="AG42" s="893"/>
      <c r="AH42" s="893"/>
      <c r="AI42" s="893"/>
      <c r="AJ42" s="893"/>
      <c r="AK42" s="893"/>
      <c r="AL42" s="894"/>
      <c r="AM42" s="550"/>
      <c r="AN42" s="550"/>
      <c r="AO42" s="550"/>
      <c r="AP42" s="550"/>
      <c r="AQ42" s="550"/>
      <c r="AR42" s="550"/>
      <c r="AS42" s="550"/>
      <c r="AT42" s="550"/>
      <c r="AU42" s="550"/>
    </row>
    <row r="43" spans="1:47" hidden="1" outlineLevel="1" x14ac:dyDescent="0.25">
      <c r="A43" s="904"/>
      <c r="B43" s="905"/>
      <c r="C43" s="897" t="s">
        <v>1131</v>
      </c>
      <c r="D43" s="898"/>
      <c r="E43" s="898"/>
      <c r="F43" s="898"/>
      <c r="G43" s="898"/>
      <c r="H43" s="898"/>
      <c r="I43" s="898" t="s">
        <v>1132</v>
      </c>
      <c r="J43" s="898"/>
      <c r="K43" s="898"/>
      <c r="L43" s="898"/>
      <c r="M43" s="898"/>
      <c r="N43" s="899"/>
      <c r="O43" s="897" t="s">
        <v>1131</v>
      </c>
      <c r="P43" s="898"/>
      <c r="Q43" s="898"/>
      <c r="R43" s="898"/>
      <c r="S43" s="898"/>
      <c r="T43" s="898"/>
      <c r="U43" s="898" t="s">
        <v>1132</v>
      </c>
      <c r="V43" s="898"/>
      <c r="W43" s="898"/>
      <c r="X43" s="898"/>
      <c r="Y43" s="898"/>
      <c r="Z43" s="899"/>
      <c r="AA43" s="897" t="s">
        <v>1131</v>
      </c>
      <c r="AB43" s="898"/>
      <c r="AC43" s="898"/>
      <c r="AD43" s="898"/>
      <c r="AE43" s="898"/>
      <c r="AF43" s="898"/>
      <c r="AG43" s="898" t="s">
        <v>1132</v>
      </c>
      <c r="AH43" s="898"/>
      <c r="AI43" s="898"/>
      <c r="AJ43" s="898"/>
      <c r="AK43" s="898"/>
      <c r="AL43" s="899"/>
      <c r="AM43" s="550"/>
      <c r="AN43" s="550"/>
      <c r="AO43" s="550"/>
      <c r="AP43" s="550"/>
      <c r="AQ43" s="550"/>
      <c r="AR43" s="550"/>
      <c r="AS43" s="550"/>
      <c r="AT43" s="550"/>
      <c r="AU43" s="550"/>
    </row>
    <row r="44" spans="1:47" ht="51.75" hidden="1" customHeight="1" outlineLevel="1" x14ac:dyDescent="0.25">
      <c r="A44" s="911" t="s">
        <v>37</v>
      </c>
      <c r="B44" s="912"/>
      <c r="C44" s="1003"/>
      <c r="D44" s="988"/>
      <c r="E44" s="988"/>
      <c r="F44" s="988"/>
      <c r="G44" s="988"/>
      <c r="H44" s="906"/>
      <c r="I44" s="907"/>
      <c r="J44" s="907"/>
      <c r="K44" s="907"/>
      <c r="L44" s="907"/>
      <c r="M44" s="907"/>
      <c r="N44" s="910"/>
      <c r="O44" s="908"/>
      <c r="P44" s="907"/>
      <c r="Q44" s="907"/>
      <c r="R44" s="907"/>
      <c r="S44" s="907"/>
      <c r="T44" s="907"/>
      <c r="U44" s="907"/>
      <c r="V44" s="907"/>
      <c r="W44" s="907"/>
      <c r="X44" s="907"/>
      <c r="Y44" s="907"/>
      <c r="Z44" s="910"/>
      <c r="AA44" s="908"/>
      <c r="AB44" s="907"/>
      <c r="AC44" s="907"/>
      <c r="AD44" s="907"/>
      <c r="AE44" s="907"/>
      <c r="AF44" s="907"/>
      <c r="AG44" s="907"/>
      <c r="AH44" s="907"/>
      <c r="AI44" s="907"/>
      <c r="AJ44" s="907"/>
      <c r="AK44" s="907"/>
      <c r="AL44" s="910"/>
      <c r="AM44" s="551"/>
      <c r="AN44" s="551"/>
      <c r="AO44" s="551"/>
      <c r="AP44" s="551"/>
      <c r="AQ44" s="551"/>
      <c r="AR44" s="551"/>
      <c r="AS44" s="551"/>
      <c r="AT44" s="551"/>
      <c r="AU44" s="551"/>
    </row>
    <row r="45" spans="1:47" ht="180.75" hidden="1" customHeight="1" outlineLevel="1" x14ac:dyDescent="0.25">
      <c r="A45" s="911" t="s">
        <v>1171</v>
      </c>
      <c r="B45" s="912"/>
      <c r="C45" s="908"/>
      <c r="D45" s="907"/>
      <c r="E45" s="907"/>
      <c r="F45" s="907"/>
      <c r="G45" s="907"/>
      <c r="H45" s="907"/>
      <c r="I45" s="907"/>
      <c r="J45" s="907"/>
      <c r="K45" s="907"/>
      <c r="L45" s="907"/>
      <c r="M45" s="907"/>
      <c r="N45" s="910"/>
      <c r="O45" s="908"/>
      <c r="P45" s="907"/>
      <c r="Q45" s="907"/>
      <c r="R45" s="907"/>
      <c r="S45" s="907"/>
      <c r="T45" s="907"/>
      <c r="U45" s="907"/>
      <c r="V45" s="907"/>
      <c r="W45" s="907"/>
      <c r="X45" s="907"/>
      <c r="Y45" s="907"/>
      <c r="Z45" s="910"/>
      <c r="AA45" s="908"/>
      <c r="AB45" s="907"/>
      <c r="AC45" s="907"/>
      <c r="AD45" s="907"/>
      <c r="AE45" s="907"/>
      <c r="AF45" s="907"/>
      <c r="AG45" s="907"/>
      <c r="AH45" s="907"/>
      <c r="AI45" s="907"/>
      <c r="AJ45" s="907"/>
      <c r="AK45" s="907"/>
      <c r="AL45" s="910"/>
      <c r="AM45" s="551"/>
      <c r="AN45" s="551"/>
      <c r="AO45" s="551"/>
      <c r="AP45" s="551"/>
      <c r="AQ45" s="551"/>
      <c r="AR45" s="551"/>
      <c r="AS45" s="551"/>
      <c r="AT45" s="551"/>
      <c r="AU45" s="551"/>
    </row>
    <row r="46" spans="1:47" ht="43.5" hidden="1" customHeight="1" outlineLevel="1" x14ac:dyDescent="0.25">
      <c r="A46" s="911" t="s">
        <v>39</v>
      </c>
      <c r="B46" s="912"/>
      <c r="C46" s="908"/>
      <c r="D46" s="907"/>
      <c r="E46" s="907"/>
      <c r="F46" s="907"/>
      <c r="G46" s="907"/>
      <c r="H46" s="907"/>
      <c r="I46" s="907"/>
      <c r="J46" s="907"/>
      <c r="K46" s="907"/>
      <c r="L46" s="907"/>
      <c r="M46" s="907"/>
      <c r="N46" s="910"/>
      <c r="O46" s="908"/>
      <c r="P46" s="907"/>
      <c r="Q46" s="907"/>
      <c r="R46" s="907"/>
      <c r="S46" s="907"/>
      <c r="T46" s="907"/>
      <c r="U46" s="907"/>
      <c r="V46" s="907"/>
      <c r="W46" s="907"/>
      <c r="X46" s="907"/>
      <c r="Y46" s="907"/>
      <c r="Z46" s="910"/>
      <c r="AA46" s="908"/>
      <c r="AB46" s="907"/>
      <c r="AC46" s="907"/>
      <c r="AD46" s="907"/>
      <c r="AE46" s="907"/>
      <c r="AF46" s="907"/>
      <c r="AG46" s="907"/>
      <c r="AH46" s="907"/>
      <c r="AI46" s="907"/>
      <c r="AJ46" s="907"/>
      <c r="AK46" s="907"/>
      <c r="AL46" s="910"/>
      <c r="AM46" s="551"/>
      <c r="AN46" s="551"/>
      <c r="AO46" s="551"/>
      <c r="AP46" s="551"/>
      <c r="AQ46" s="551"/>
      <c r="AR46" s="551"/>
      <c r="AS46" s="551"/>
      <c r="AT46" s="551"/>
      <c r="AU46" s="551"/>
    </row>
    <row r="47" spans="1:47" ht="51" hidden="1" customHeight="1" outlineLevel="1" x14ac:dyDescent="0.25">
      <c r="A47" s="911" t="s">
        <v>38</v>
      </c>
      <c r="B47" s="912"/>
      <c r="C47" s="908"/>
      <c r="D47" s="907"/>
      <c r="E47" s="907"/>
      <c r="F47" s="907"/>
      <c r="G47" s="907"/>
      <c r="H47" s="907"/>
      <c r="I47" s="907"/>
      <c r="J47" s="907"/>
      <c r="K47" s="907"/>
      <c r="L47" s="907"/>
      <c r="M47" s="907"/>
      <c r="N47" s="910"/>
      <c r="O47" s="908"/>
      <c r="P47" s="907"/>
      <c r="Q47" s="907"/>
      <c r="R47" s="907"/>
      <c r="S47" s="907"/>
      <c r="T47" s="907"/>
      <c r="U47" s="907"/>
      <c r="V47" s="907"/>
      <c r="W47" s="907"/>
      <c r="X47" s="907"/>
      <c r="Y47" s="907"/>
      <c r="Z47" s="910"/>
      <c r="AA47" s="908"/>
      <c r="AB47" s="907"/>
      <c r="AC47" s="907"/>
      <c r="AD47" s="907"/>
      <c r="AE47" s="907"/>
      <c r="AF47" s="907"/>
      <c r="AG47" s="907"/>
      <c r="AH47" s="907"/>
      <c r="AI47" s="907"/>
      <c r="AJ47" s="907"/>
      <c r="AK47" s="907"/>
      <c r="AL47" s="910"/>
      <c r="AM47" s="551"/>
      <c r="AN47" s="551"/>
      <c r="AO47" s="551"/>
      <c r="AP47" s="551"/>
      <c r="AQ47" s="551"/>
      <c r="AR47" s="551"/>
      <c r="AS47" s="551"/>
      <c r="AT47" s="551"/>
      <c r="AU47" s="551"/>
    </row>
    <row r="48" spans="1:47" ht="30.75" hidden="1" customHeight="1" outlineLevel="1" x14ac:dyDescent="0.25">
      <c r="A48" s="911" t="s">
        <v>745</v>
      </c>
      <c r="B48" s="912"/>
      <c r="C48" s="908"/>
      <c r="D48" s="907"/>
      <c r="E48" s="907"/>
      <c r="F48" s="907"/>
      <c r="G48" s="907"/>
      <c r="H48" s="907"/>
      <c r="I48" s="907"/>
      <c r="J48" s="907"/>
      <c r="K48" s="907"/>
      <c r="L48" s="907"/>
      <c r="M48" s="907"/>
      <c r="N48" s="910"/>
      <c r="O48" s="908"/>
      <c r="P48" s="907"/>
      <c r="Q48" s="907"/>
      <c r="R48" s="907"/>
      <c r="S48" s="907"/>
      <c r="T48" s="907"/>
      <c r="U48" s="907"/>
      <c r="V48" s="907"/>
      <c r="W48" s="907"/>
      <c r="X48" s="907"/>
      <c r="Y48" s="907"/>
      <c r="Z48" s="910"/>
      <c r="AA48" s="908"/>
      <c r="AB48" s="907"/>
      <c r="AC48" s="907"/>
      <c r="AD48" s="907"/>
      <c r="AE48" s="907"/>
      <c r="AF48" s="907"/>
      <c r="AG48" s="907"/>
      <c r="AH48" s="907"/>
      <c r="AI48" s="907"/>
      <c r="AJ48" s="907"/>
      <c r="AK48" s="907"/>
      <c r="AL48" s="910"/>
      <c r="AM48" s="551"/>
      <c r="AN48" s="551"/>
      <c r="AO48" s="551"/>
      <c r="AP48" s="551"/>
      <c r="AQ48" s="551"/>
      <c r="AR48" s="551"/>
      <c r="AS48" s="551"/>
      <c r="AT48" s="551"/>
      <c r="AU48" s="551"/>
    </row>
    <row r="49" spans="1:47" ht="64.5" hidden="1" customHeight="1" outlineLevel="1" x14ac:dyDescent="0.25">
      <c r="A49" s="920" t="s">
        <v>56</v>
      </c>
      <c r="B49" s="921"/>
      <c r="C49" s="908"/>
      <c r="D49" s="907"/>
      <c r="E49" s="907"/>
      <c r="F49" s="907"/>
      <c r="G49" s="907"/>
      <c r="H49" s="907"/>
      <c r="I49" s="907"/>
      <c r="J49" s="907"/>
      <c r="K49" s="907"/>
      <c r="L49" s="907"/>
      <c r="M49" s="907"/>
      <c r="N49" s="910"/>
      <c r="O49" s="908"/>
      <c r="P49" s="907"/>
      <c r="Q49" s="907"/>
      <c r="R49" s="907"/>
      <c r="S49" s="907"/>
      <c r="T49" s="907"/>
      <c r="U49" s="907"/>
      <c r="V49" s="907"/>
      <c r="W49" s="907"/>
      <c r="X49" s="907"/>
      <c r="Y49" s="907"/>
      <c r="Z49" s="910"/>
      <c r="AA49" s="908"/>
      <c r="AB49" s="907"/>
      <c r="AC49" s="907"/>
      <c r="AD49" s="907"/>
      <c r="AE49" s="907"/>
      <c r="AF49" s="907"/>
      <c r="AG49" s="907"/>
      <c r="AH49" s="907"/>
      <c r="AI49" s="907"/>
      <c r="AJ49" s="907"/>
      <c r="AK49" s="907"/>
      <c r="AL49" s="910"/>
      <c r="AM49" s="551"/>
      <c r="AN49" s="551"/>
      <c r="AO49" s="551"/>
      <c r="AP49" s="551"/>
      <c r="AQ49" s="551"/>
      <c r="AR49" s="551"/>
      <c r="AS49" s="551"/>
      <c r="AT49" s="551"/>
      <c r="AU49" s="551"/>
    </row>
    <row r="50" spans="1:47" ht="15.75" hidden="1" customHeight="1" outlineLevel="1" thickBot="1" x14ac:dyDescent="0.3">
      <c r="A50" s="548" t="s">
        <v>113</v>
      </c>
      <c r="B50" s="547"/>
      <c r="C50" s="919"/>
      <c r="D50" s="915"/>
      <c r="E50" s="915"/>
      <c r="F50" s="915"/>
      <c r="G50" s="915"/>
      <c r="H50" s="915"/>
      <c r="I50" s="915"/>
      <c r="J50" s="915"/>
      <c r="K50" s="915"/>
      <c r="L50" s="915"/>
      <c r="M50" s="915"/>
      <c r="N50" s="918"/>
      <c r="O50" s="919"/>
      <c r="P50" s="915"/>
      <c r="Q50" s="915"/>
      <c r="R50" s="915"/>
      <c r="S50" s="915"/>
      <c r="T50" s="915"/>
      <c r="U50" s="915"/>
      <c r="V50" s="915"/>
      <c r="W50" s="915"/>
      <c r="X50" s="915"/>
      <c r="Y50" s="915"/>
      <c r="Z50" s="918"/>
      <c r="AA50" s="919"/>
      <c r="AB50" s="915"/>
      <c r="AC50" s="915"/>
      <c r="AD50" s="915"/>
      <c r="AE50" s="915"/>
      <c r="AF50" s="915"/>
      <c r="AG50" s="915"/>
      <c r="AH50" s="915"/>
      <c r="AI50" s="915"/>
      <c r="AJ50" s="915"/>
      <c r="AK50" s="915"/>
      <c r="AL50" s="918"/>
      <c r="AM50" s="551"/>
      <c r="AN50" s="551"/>
      <c r="AO50" s="551"/>
      <c r="AP50" s="551"/>
      <c r="AQ50" s="551"/>
      <c r="AR50" s="551"/>
      <c r="AS50" s="551"/>
      <c r="AT50" s="551"/>
      <c r="AU50" s="551"/>
    </row>
    <row r="51" spans="1:47" ht="15.75" collapsed="1" thickBot="1" x14ac:dyDescent="0.3">
      <c r="A51" s="998"/>
      <c r="B51" s="998"/>
      <c r="C51" s="999"/>
      <c r="D51" s="999"/>
      <c r="E51" s="999"/>
      <c r="F51" s="999"/>
      <c r="G51" s="999"/>
      <c r="H51" s="999"/>
      <c r="I51" s="999"/>
      <c r="J51" s="999"/>
      <c r="K51" s="999"/>
      <c r="L51" s="999"/>
      <c r="M51" s="999"/>
      <c r="N51" s="999"/>
      <c r="O51" s="999"/>
      <c r="P51" s="999"/>
      <c r="Q51" s="999"/>
      <c r="R51" s="999"/>
      <c r="S51" s="999"/>
      <c r="T51" s="999"/>
      <c r="U51" s="999"/>
      <c r="V51" s="999"/>
      <c r="W51" s="999"/>
      <c r="X51" s="999"/>
      <c r="Y51" s="999"/>
      <c r="Z51" s="999"/>
      <c r="AA51" s="999"/>
      <c r="AB51" s="999"/>
      <c r="AC51" s="999"/>
      <c r="AD51" s="999"/>
      <c r="AE51" s="999"/>
      <c r="AF51" s="999"/>
      <c r="AG51" s="999"/>
      <c r="AH51" s="999"/>
      <c r="AI51" s="999"/>
      <c r="AJ51" s="999"/>
      <c r="AK51" s="999"/>
      <c r="AL51" s="999"/>
    </row>
    <row r="52" spans="1:47" ht="16.5" thickBot="1" x14ac:dyDescent="0.3">
      <c r="A52" s="1000" t="s">
        <v>1201</v>
      </c>
      <c r="B52" s="1001"/>
      <c r="C52" s="1001"/>
      <c r="D52" s="1001"/>
      <c r="E52" s="1001"/>
      <c r="F52" s="1001"/>
      <c r="G52" s="1001"/>
      <c r="H52" s="1001"/>
      <c r="I52" s="1001"/>
      <c r="J52" s="1001"/>
      <c r="K52" s="1001"/>
      <c r="L52" s="1001"/>
      <c r="M52" s="1001"/>
      <c r="N52" s="1001"/>
      <c r="O52" s="1001"/>
      <c r="P52" s="1001"/>
      <c r="Q52" s="1001"/>
      <c r="R52" s="1001"/>
      <c r="S52" s="1001"/>
      <c r="T52" s="1001"/>
      <c r="U52" s="1001"/>
      <c r="V52" s="1001"/>
      <c r="W52" s="1001"/>
      <c r="X52" s="1001"/>
      <c r="Y52" s="1001"/>
      <c r="Z52" s="1001"/>
      <c r="AA52" s="1001"/>
      <c r="AB52" s="1001"/>
      <c r="AC52" s="1001"/>
      <c r="AD52" s="1001"/>
      <c r="AE52" s="1001"/>
      <c r="AF52" s="1001"/>
      <c r="AG52" s="1001"/>
      <c r="AH52" s="1001"/>
      <c r="AI52" s="1001"/>
      <c r="AJ52" s="1001"/>
      <c r="AK52" s="1001"/>
      <c r="AL52" s="1002"/>
    </row>
    <row r="53" spans="1:47" ht="15" hidden="1" customHeight="1" outlineLevel="1" x14ac:dyDescent="0.25">
      <c r="A53" s="993"/>
      <c r="B53" s="994"/>
      <c r="C53" s="892" t="s">
        <v>1133</v>
      </c>
      <c r="D53" s="893"/>
      <c r="E53" s="893"/>
      <c r="F53" s="893"/>
      <c r="G53" s="893"/>
      <c r="H53" s="893"/>
      <c r="I53" s="893"/>
      <c r="J53" s="893"/>
      <c r="K53" s="893"/>
      <c r="L53" s="893"/>
      <c r="M53" s="893"/>
      <c r="N53" s="894"/>
      <c r="O53" s="892" t="s">
        <v>1134</v>
      </c>
      <c r="P53" s="893"/>
      <c r="Q53" s="893"/>
      <c r="R53" s="893"/>
      <c r="S53" s="893"/>
      <c r="T53" s="893"/>
      <c r="U53" s="893"/>
      <c r="V53" s="893"/>
      <c r="W53" s="893"/>
      <c r="X53" s="893"/>
      <c r="Y53" s="893"/>
      <c r="Z53" s="894"/>
      <c r="AA53" s="892" t="s">
        <v>1135</v>
      </c>
      <c r="AB53" s="893"/>
      <c r="AC53" s="893"/>
      <c r="AD53" s="893"/>
      <c r="AE53" s="893"/>
      <c r="AF53" s="893"/>
      <c r="AG53" s="893"/>
      <c r="AH53" s="893"/>
      <c r="AI53" s="893"/>
      <c r="AJ53" s="893"/>
      <c r="AK53" s="893"/>
      <c r="AL53" s="894"/>
    </row>
    <row r="54" spans="1:47" ht="15" hidden="1" customHeight="1" outlineLevel="1" x14ac:dyDescent="0.25">
      <c r="A54" s="904"/>
      <c r="B54" s="905"/>
      <c r="C54" s="897" t="s">
        <v>1131</v>
      </c>
      <c r="D54" s="898"/>
      <c r="E54" s="898"/>
      <c r="F54" s="898"/>
      <c r="G54" s="898"/>
      <c r="H54" s="898"/>
      <c r="I54" s="898" t="s">
        <v>1132</v>
      </c>
      <c r="J54" s="898"/>
      <c r="K54" s="898"/>
      <c r="L54" s="898"/>
      <c r="M54" s="898"/>
      <c r="N54" s="899"/>
      <c r="O54" s="897" t="s">
        <v>1131</v>
      </c>
      <c r="P54" s="898"/>
      <c r="Q54" s="898"/>
      <c r="R54" s="898"/>
      <c r="S54" s="898"/>
      <c r="T54" s="898"/>
      <c r="U54" s="898" t="s">
        <v>1132</v>
      </c>
      <c r="V54" s="898"/>
      <c r="W54" s="898"/>
      <c r="X54" s="898"/>
      <c r="Y54" s="898"/>
      <c r="Z54" s="899"/>
      <c r="AA54" s="897" t="s">
        <v>1131</v>
      </c>
      <c r="AB54" s="898"/>
      <c r="AC54" s="898"/>
      <c r="AD54" s="898"/>
      <c r="AE54" s="898"/>
      <c r="AF54" s="898"/>
      <c r="AG54" s="898" t="s">
        <v>1132</v>
      </c>
      <c r="AH54" s="898"/>
      <c r="AI54" s="898"/>
      <c r="AJ54" s="898"/>
      <c r="AK54" s="898"/>
      <c r="AL54" s="899"/>
    </row>
    <row r="55" spans="1:47" ht="43.5" hidden="1" customHeight="1" outlineLevel="1" x14ac:dyDescent="0.25">
      <c r="A55" s="911" t="s">
        <v>37</v>
      </c>
      <c r="B55" s="912"/>
      <c r="C55" s="908" t="str">
        <f>IF(C44="","",C44)</f>
        <v/>
      </c>
      <c r="D55" s="907"/>
      <c r="E55" s="907"/>
      <c r="F55" s="907"/>
      <c r="G55" s="907"/>
      <c r="H55" s="907"/>
      <c r="I55" s="907"/>
      <c r="J55" s="907"/>
      <c r="K55" s="907"/>
      <c r="L55" s="907"/>
      <c r="M55" s="907"/>
      <c r="N55" s="910"/>
      <c r="O55" s="908" t="str">
        <f>IF(O44="","",O44)</f>
        <v/>
      </c>
      <c r="P55" s="907"/>
      <c r="Q55" s="907"/>
      <c r="R55" s="907"/>
      <c r="S55" s="907"/>
      <c r="T55" s="907"/>
      <c r="U55" s="907"/>
      <c r="V55" s="907"/>
      <c r="W55" s="907"/>
      <c r="X55" s="907"/>
      <c r="Y55" s="907"/>
      <c r="Z55" s="910"/>
      <c r="AA55" s="908" t="str">
        <f>IF(AA44="","",AA44)</f>
        <v/>
      </c>
      <c r="AB55" s="907"/>
      <c r="AC55" s="907"/>
      <c r="AD55" s="907"/>
      <c r="AE55" s="907"/>
      <c r="AF55" s="907"/>
      <c r="AG55" s="907"/>
      <c r="AH55" s="907"/>
      <c r="AI55" s="907"/>
      <c r="AJ55" s="907"/>
      <c r="AK55" s="907"/>
      <c r="AL55" s="910"/>
    </row>
    <row r="56" spans="1:47" ht="180.75" hidden="1" customHeight="1" outlineLevel="1" x14ac:dyDescent="0.25">
      <c r="A56" s="911" t="s">
        <v>1171</v>
      </c>
      <c r="B56" s="912"/>
      <c r="C56" s="908" t="str">
        <f t="shared" ref="C56:C61" si="0">IF(C45="","",C45)</f>
        <v/>
      </c>
      <c r="D56" s="907"/>
      <c r="E56" s="907"/>
      <c r="F56" s="907"/>
      <c r="G56" s="907"/>
      <c r="H56" s="907"/>
      <c r="I56" s="907"/>
      <c r="J56" s="907"/>
      <c r="K56" s="907"/>
      <c r="L56" s="907"/>
      <c r="M56" s="907"/>
      <c r="N56" s="910"/>
      <c r="O56" s="908" t="str">
        <f t="shared" ref="O56:O61" si="1">IF(O45="","",O45)</f>
        <v/>
      </c>
      <c r="P56" s="907"/>
      <c r="Q56" s="907"/>
      <c r="R56" s="907"/>
      <c r="S56" s="907"/>
      <c r="T56" s="907"/>
      <c r="U56" s="907"/>
      <c r="V56" s="907"/>
      <c r="W56" s="907"/>
      <c r="X56" s="907"/>
      <c r="Y56" s="907"/>
      <c r="Z56" s="910"/>
      <c r="AA56" s="908" t="str">
        <f t="shared" ref="AA56:AA61" si="2">IF(AA45="","",AA45)</f>
        <v/>
      </c>
      <c r="AB56" s="907"/>
      <c r="AC56" s="907"/>
      <c r="AD56" s="907"/>
      <c r="AE56" s="907"/>
      <c r="AF56" s="907"/>
      <c r="AG56" s="907"/>
      <c r="AH56" s="907"/>
      <c r="AI56" s="907"/>
      <c r="AJ56" s="907"/>
      <c r="AK56" s="907"/>
      <c r="AL56" s="910"/>
    </row>
    <row r="57" spans="1:47" ht="44.25" hidden="1" customHeight="1" outlineLevel="1" x14ac:dyDescent="0.25">
      <c r="A57" s="911" t="s">
        <v>39</v>
      </c>
      <c r="B57" s="912"/>
      <c r="C57" s="908" t="str">
        <f t="shared" si="0"/>
        <v/>
      </c>
      <c r="D57" s="907"/>
      <c r="E57" s="907"/>
      <c r="F57" s="907"/>
      <c r="G57" s="907"/>
      <c r="H57" s="907"/>
      <c r="I57" s="907"/>
      <c r="J57" s="907"/>
      <c r="K57" s="907"/>
      <c r="L57" s="907"/>
      <c r="M57" s="907"/>
      <c r="N57" s="910"/>
      <c r="O57" s="908" t="str">
        <f t="shared" si="1"/>
        <v/>
      </c>
      <c r="P57" s="907"/>
      <c r="Q57" s="907"/>
      <c r="R57" s="907"/>
      <c r="S57" s="907"/>
      <c r="T57" s="907"/>
      <c r="U57" s="907"/>
      <c r="V57" s="907"/>
      <c r="W57" s="907"/>
      <c r="X57" s="907"/>
      <c r="Y57" s="907"/>
      <c r="Z57" s="910"/>
      <c r="AA57" s="908" t="str">
        <f t="shared" si="2"/>
        <v/>
      </c>
      <c r="AB57" s="907"/>
      <c r="AC57" s="907"/>
      <c r="AD57" s="907"/>
      <c r="AE57" s="907"/>
      <c r="AF57" s="907"/>
      <c r="AG57" s="907"/>
      <c r="AH57" s="907"/>
      <c r="AI57" s="907"/>
      <c r="AJ57" s="907"/>
      <c r="AK57" s="907"/>
      <c r="AL57" s="910"/>
    </row>
    <row r="58" spans="1:47" ht="64.5" hidden="1" customHeight="1" outlineLevel="1" x14ac:dyDescent="0.25">
      <c r="A58" s="911" t="s">
        <v>38</v>
      </c>
      <c r="B58" s="912"/>
      <c r="C58" s="908" t="str">
        <f t="shared" si="0"/>
        <v/>
      </c>
      <c r="D58" s="907"/>
      <c r="E58" s="907"/>
      <c r="F58" s="907"/>
      <c r="G58" s="907"/>
      <c r="H58" s="907"/>
      <c r="I58" s="907"/>
      <c r="J58" s="907"/>
      <c r="K58" s="907"/>
      <c r="L58" s="907"/>
      <c r="M58" s="907"/>
      <c r="N58" s="910"/>
      <c r="O58" s="908" t="str">
        <f t="shared" si="1"/>
        <v/>
      </c>
      <c r="P58" s="907"/>
      <c r="Q58" s="907"/>
      <c r="R58" s="907"/>
      <c r="S58" s="907"/>
      <c r="T58" s="907"/>
      <c r="U58" s="907"/>
      <c r="V58" s="907"/>
      <c r="W58" s="907"/>
      <c r="X58" s="907"/>
      <c r="Y58" s="907"/>
      <c r="Z58" s="910"/>
      <c r="AA58" s="908" t="str">
        <f t="shared" si="2"/>
        <v/>
      </c>
      <c r="AB58" s="907"/>
      <c r="AC58" s="907"/>
      <c r="AD58" s="907"/>
      <c r="AE58" s="907"/>
      <c r="AF58" s="907"/>
      <c r="AG58" s="907"/>
      <c r="AH58" s="907"/>
      <c r="AI58" s="907"/>
      <c r="AJ58" s="907"/>
      <c r="AK58" s="907"/>
      <c r="AL58" s="910"/>
    </row>
    <row r="59" spans="1:47" ht="52.5" hidden="1" customHeight="1" outlineLevel="1" x14ac:dyDescent="0.25">
      <c r="A59" s="911" t="s">
        <v>745</v>
      </c>
      <c r="B59" s="912"/>
      <c r="C59" s="908" t="str">
        <f t="shared" si="0"/>
        <v/>
      </c>
      <c r="D59" s="907"/>
      <c r="E59" s="907"/>
      <c r="F59" s="907"/>
      <c r="G59" s="907"/>
      <c r="H59" s="907"/>
      <c r="I59" s="907"/>
      <c r="J59" s="907"/>
      <c r="K59" s="907"/>
      <c r="L59" s="907"/>
      <c r="M59" s="907"/>
      <c r="N59" s="910"/>
      <c r="O59" s="908" t="str">
        <f t="shared" si="1"/>
        <v/>
      </c>
      <c r="P59" s="907"/>
      <c r="Q59" s="907"/>
      <c r="R59" s="907"/>
      <c r="S59" s="907"/>
      <c r="T59" s="907"/>
      <c r="U59" s="907"/>
      <c r="V59" s="907"/>
      <c r="W59" s="907"/>
      <c r="X59" s="907"/>
      <c r="Y59" s="907"/>
      <c r="Z59" s="910"/>
      <c r="AA59" s="908" t="str">
        <f t="shared" si="2"/>
        <v/>
      </c>
      <c r="AB59" s="907"/>
      <c r="AC59" s="907"/>
      <c r="AD59" s="907"/>
      <c r="AE59" s="907"/>
      <c r="AF59" s="907"/>
      <c r="AG59" s="907"/>
      <c r="AH59" s="907"/>
      <c r="AI59" s="907"/>
      <c r="AJ59" s="907"/>
      <c r="AK59" s="907"/>
      <c r="AL59" s="910"/>
    </row>
    <row r="60" spans="1:47" ht="53.25" hidden="1" customHeight="1" outlineLevel="1" x14ac:dyDescent="0.25">
      <c r="A60" s="920" t="s">
        <v>56</v>
      </c>
      <c r="B60" s="921"/>
      <c r="C60" s="908" t="str">
        <f t="shared" si="0"/>
        <v/>
      </c>
      <c r="D60" s="907"/>
      <c r="E60" s="907"/>
      <c r="F60" s="907"/>
      <c r="G60" s="907"/>
      <c r="H60" s="907"/>
      <c r="I60" s="907"/>
      <c r="J60" s="907"/>
      <c r="K60" s="907"/>
      <c r="L60" s="907"/>
      <c r="M60" s="907"/>
      <c r="N60" s="910"/>
      <c r="O60" s="908" t="str">
        <f t="shared" si="1"/>
        <v/>
      </c>
      <c r="P60" s="907"/>
      <c r="Q60" s="907"/>
      <c r="R60" s="907"/>
      <c r="S60" s="907"/>
      <c r="T60" s="907"/>
      <c r="U60" s="907"/>
      <c r="V60" s="907"/>
      <c r="W60" s="907"/>
      <c r="X60" s="907"/>
      <c r="Y60" s="907"/>
      <c r="Z60" s="910"/>
      <c r="AA60" s="908" t="str">
        <f t="shared" si="2"/>
        <v/>
      </c>
      <c r="AB60" s="907"/>
      <c r="AC60" s="907"/>
      <c r="AD60" s="907"/>
      <c r="AE60" s="907"/>
      <c r="AF60" s="907"/>
      <c r="AG60" s="907"/>
      <c r="AH60" s="907"/>
      <c r="AI60" s="907"/>
      <c r="AJ60" s="907"/>
      <c r="AK60" s="907"/>
      <c r="AL60" s="910"/>
    </row>
    <row r="61" spans="1:47" ht="19.5" hidden="1" customHeight="1" outlineLevel="1" thickBot="1" x14ac:dyDescent="0.3">
      <c r="A61" s="548" t="s">
        <v>113</v>
      </c>
      <c r="B61" s="547"/>
      <c r="C61" s="919" t="str">
        <f t="shared" si="0"/>
        <v/>
      </c>
      <c r="D61" s="915"/>
      <c r="E61" s="915"/>
      <c r="F61" s="915"/>
      <c r="G61" s="915"/>
      <c r="H61" s="915"/>
      <c r="I61" s="915"/>
      <c r="J61" s="915"/>
      <c r="K61" s="915"/>
      <c r="L61" s="915"/>
      <c r="M61" s="915"/>
      <c r="N61" s="918"/>
      <c r="O61" s="919" t="str">
        <f t="shared" si="1"/>
        <v/>
      </c>
      <c r="P61" s="915"/>
      <c r="Q61" s="915"/>
      <c r="R61" s="915"/>
      <c r="S61" s="915"/>
      <c r="T61" s="915"/>
      <c r="U61" s="915"/>
      <c r="V61" s="915"/>
      <c r="W61" s="915"/>
      <c r="X61" s="915"/>
      <c r="Y61" s="915"/>
      <c r="Z61" s="918"/>
      <c r="AA61" s="919" t="str">
        <f t="shared" si="2"/>
        <v/>
      </c>
      <c r="AB61" s="915"/>
      <c r="AC61" s="915"/>
      <c r="AD61" s="915"/>
      <c r="AE61" s="915"/>
      <c r="AF61" s="915"/>
      <c r="AG61" s="915"/>
      <c r="AH61" s="915"/>
      <c r="AI61" s="915"/>
      <c r="AJ61" s="915"/>
      <c r="AK61" s="915"/>
      <c r="AL61" s="918"/>
    </row>
    <row r="62" spans="1:47" ht="15.75" collapsed="1" thickBot="1" x14ac:dyDescent="0.3">
      <c r="A62" s="554"/>
      <c r="B62" s="554"/>
      <c r="C62" s="555"/>
      <c r="D62" s="555"/>
      <c r="E62" s="555"/>
      <c r="F62" s="555"/>
      <c r="G62" s="555"/>
      <c r="H62" s="555"/>
      <c r="I62" s="555"/>
      <c r="J62" s="555"/>
      <c r="K62" s="555"/>
      <c r="L62" s="555"/>
      <c r="M62" s="555"/>
      <c r="N62" s="555"/>
      <c r="O62" s="555"/>
      <c r="P62" s="555"/>
      <c r="Q62" s="555"/>
      <c r="R62" s="555"/>
      <c r="S62" s="555"/>
      <c r="T62" s="555"/>
      <c r="U62" s="555"/>
      <c r="V62" s="555"/>
      <c r="W62" s="555"/>
      <c r="X62" s="555"/>
      <c r="Y62" s="555"/>
      <c r="Z62" s="555"/>
      <c r="AA62" s="555"/>
      <c r="AB62" s="555"/>
      <c r="AC62" s="555"/>
      <c r="AD62" s="555"/>
      <c r="AE62" s="555"/>
      <c r="AF62" s="555"/>
      <c r="AG62" s="555"/>
      <c r="AH62" s="555"/>
      <c r="AI62" s="555"/>
      <c r="AJ62" s="555"/>
      <c r="AK62" s="555"/>
      <c r="AL62" s="555"/>
    </row>
    <row r="63" spans="1:47" ht="16.5" thickBot="1" x14ac:dyDescent="0.3">
      <c r="A63" s="995" t="s">
        <v>1202</v>
      </c>
      <c r="B63" s="996"/>
      <c r="C63" s="996"/>
      <c r="D63" s="996"/>
      <c r="E63" s="996"/>
      <c r="F63" s="996"/>
      <c r="G63" s="996"/>
      <c r="H63" s="996"/>
      <c r="I63" s="996"/>
      <c r="J63" s="996"/>
      <c r="K63" s="996"/>
      <c r="L63" s="996"/>
      <c r="M63" s="996"/>
      <c r="N63" s="996"/>
      <c r="O63" s="996"/>
      <c r="P63" s="996"/>
      <c r="Q63" s="996"/>
      <c r="R63" s="996"/>
      <c r="S63" s="996"/>
      <c r="T63" s="996"/>
      <c r="U63" s="996"/>
      <c r="V63" s="996"/>
      <c r="W63" s="996"/>
      <c r="X63" s="996"/>
      <c r="Y63" s="996"/>
      <c r="Z63" s="996"/>
      <c r="AA63" s="996"/>
      <c r="AB63" s="996"/>
      <c r="AC63" s="996"/>
      <c r="AD63" s="996"/>
      <c r="AE63" s="996"/>
      <c r="AF63" s="996"/>
      <c r="AG63" s="996"/>
      <c r="AH63" s="996"/>
      <c r="AI63" s="996"/>
      <c r="AJ63" s="996"/>
      <c r="AK63" s="996"/>
      <c r="AL63" s="997"/>
    </row>
    <row r="64" spans="1:47" hidden="1" outlineLevel="1" x14ac:dyDescent="0.25">
      <c r="A64" s="993"/>
      <c r="B64" s="994"/>
      <c r="C64" s="892" t="s">
        <v>1133</v>
      </c>
      <c r="D64" s="893"/>
      <c r="E64" s="893"/>
      <c r="F64" s="893"/>
      <c r="G64" s="893"/>
      <c r="H64" s="893"/>
      <c r="I64" s="893"/>
      <c r="J64" s="893"/>
      <c r="K64" s="893"/>
      <c r="L64" s="893"/>
      <c r="M64" s="893"/>
      <c r="N64" s="896"/>
      <c r="O64" s="892" t="s">
        <v>1134</v>
      </c>
      <c r="P64" s="893"/>
      <c r="Q64" s="893"/>
      <c r="R64" s="893"/>
      <c r="S64" s="893"/>
      <c r="T64" s="893"/>
      <c r="U64" s="893"/>
      <c r="V64" s="893"/>
      <c r="W64" s="893"/>
      <c r="X64" s="893"/>
      <c r="Y64" s="893"/>
      <c r="Z64" s="894"/>
      <c r="AA64" s="895" t="s">
        <v>1135</v>
      </c>
      <c r="AB64" s="893"/>
      <c r="AC64" s="893"/>
      <c r="AD64" s="893"/>
      <c r="AE64" s="893"/>
      <c r="AF64" s="893"/>
      <c r="AG64" s="893"/>
      <c r="AH64" s="893"/>
      <c r="AI64" s="893"/>
      <c r="AJ64" s="893"/>
      <c r="AK64" s="893"/>
      <c r="AL64" s="894"/>
    </row>
    <row r="65" spans="1:38" hidden="1" outlineLevel="1" x14ac:dyDescent="0.25">
      <c r="A65" s="904"/>
      <c r="B65" s="905"/>
      <c r="C65" s="897" t="s">
        <v>1131</v>
      </c>
      <c r="D65" s="898"/>
      <c r="E65" s="898"/>
      <c r="F65" s="898"/>
      <c r="G65" s="898"/>
      <c r="H65" s="898"/>
      <c r="I65" s="898" t="s">
        <v>1132</v>
      </c>
      <c r="J65" s="898"/>
      <c r="K65" s="898"/>
      <c r="L65" s="898"/>
      <c r="M65" s="898"/>
      <c r="N65" s="901"/>
      <c r="O65" s="897" t="s">
        <v>1131</v>
      </c>
      <c r="P65" s="898"/>
      <c r="Q65" s="898"/>
      <c r="R65" s="898"/>
      <c r="S65" s="898"/>
      <c r="T65" s="898"/>
      <c r="U65" s="898" t="s">
        <v>1132</v>
      </c>
      <c r="V65" s="898"/>
      <c r="W65" s="898"/>
      <c r="X65" s="898"/>
      <c r="Y65" s="898"/>
      <c r="Z65" s="899"/>
      <c r="AA65" s="900" t="s">
        <v>1131</v>
      </c>
      <c r="AB65" s="898"/>
      <c r="AC65" s="898"/>
      <c r="AD65" s="898"/>
      <c r="AE65" s="898"/>
      <c r="AF65" s="898"/>
      <c r="AG65" s="898" t="s">
        <v>1132</v>
      </c>
      <c r="AH65" s="898"/>
      <c r="AI65" s="898"/>
      <c r="AJ65" s="898"/>
      <c r="AK65" s="898"/>
      <c r="AL65" s="899"/>
    </row>
    <row r="66" spans="1:38" ht="48.75" hidden="1" customHeight="1" outlineLevel="1" x14ac:dyDescent="0.25">
      <c r="A66" s="911" t="s">
        <v>37</v>
      </c>
      <c r="B66" s="912"/>
      <c r="C66" s="908" t="str">
        <f>IF(C44="","",C44)</f>
        <v/>
      </c>
      <c r="D66" s="907"/>
      <c r="E66" s="907"/>
      <c r="F66" s="907"/>
      <c r="G66" s="907"/>
      <c r="H66" s="907"/>
      <c r="I66" s="907"/>
      <c r="J66" s="907"/>
      <c r="K66" s="907"/>
      <c r="L66" s="907"/>
      <c r="M66" s="907"/>
      <c r="N66" s="910"/>
      <c r="O66" s="908" t="str">
        <f>IF(O44="","",O44)</f>
        <v/>
      </c>
      <c r="P66" s="907"/>
      <c r="Q66" s="907"/>
      <c r="R66" s="907"/>
      <c r="S66" s="907"/>
      <c r="T66" s="907"/>
      <c r="U66" s="907"/>
      <c r="V66" s="907"/>
      <c r="W66" s="907"/>
      <c r="X66" s="907"/>
      <c r="Y66" s="907"/>
      <c r="Z66" s="910"/>
      <c r="AA66" s="908" t="str">
        <f>IF(AA44="","",AA44)</f>
        <v/>
      </c>
      <c r="AB66" s="907"/>
      <c r="AC66" s="907"/>
      <c r="AD66" s="907"/>
      <c r="AE66" s="907"/>
      <c r="AF66" s="907"/>
      <c r="AG66" s="907"/>
      <c r="AH66" s="907"/>
      <c r="AI66" s="907"/>
      <c r="AJ66" s="907"/>
      <c r="AK66" s="907"/>
      <c r="AL66" s="910"/>
    </row>
    <row r="67" spans="1:38" ht="185.25" hidden="1" customHeight="1" outlineLevel="1" x14ac:dyDescent="0.25">
      <c r="A67" s="911" t="s">
        <v>1171</v>
      </c>
      <c r="B67" s="912"/>
      <c r="C67" s="908" t="str">
        <f t="shared" ref="C67:C72" si="3">IF(C45="","",C45)</f>
        <v/>
      </c>
      <c r="D67" s="907"/>
      <c r="E67" s="907"/>
      <c r="F67" s="907"/>
      <c r="G67" s="907"/>
      <c r="H67" s="907"/>
      <c r="I67" s="907"/>
      <c r="J67" s="907"/>
      <c r="K67" s="907"/>
      <c r="L67" s="907"/>
      <c r="M67" s="907"/>
      <c r="N67" s="909"/>
      <c r="O67" s="908" t="str">
        <f t="shared" ref="O67:O72" si="4">IF(O45="","",O45)</f>
        <v/>
      </c>
      <c r="P67" s="907"/>
      <c r="Q67" s="907"/>
      <c r="R67" s="907"/>
      <c r="S67" s="907"/>
      <c r="T67" s="907"/>
      <c r="U67" s="907"/>
      <c r="V67" s="907"/>
      <c r="W67" s="907"/>
      <c r="X67" s="907"/>
      <c r="Y67" s="907"/>
      <c r="Z67" s="910"/>
      <c r="AA67" s="908" t="str">
        <f t="shared" ref="AA67:AA72" si="5">IF(AA45="","",AA45)</f>
        <v/>
      </c>
      <c r="AB67" s="907"/>
      <c r="AC67" s="907"/>
      <c r="AD67" s="907"/>
      <c r="AE67" s="907"/>
      <c r="AF67" s="907"/>
      <c r="AG67" s="907"/>
      <c r="AH67" s="907"/>
      <c r="AI67" s="907"/>
      <c r="AJ67" s="907"/>
      <c r="AK67" s="907"/>
      <c r="AL67" s="910"/>
    </row>
    <row r="68" spans="1:38" ht="35.25" hidden="1" customHeight="1" outlineLevel="1" x14ac:dyDescent="0.25">
      <c r="A68" s="911" t="s">
        <v>39</v>
      </c>
      <c r="B68" s="912"/>
      <c r="C68" s="908" t="str">
        <f t="shared" si="3"/>
        <v/>
      </c>
      <c r="D68" s="907"/>
      <c r="E68" s="907"/>
      <c r="F68" s="907"/>
      <c r="G68" s="907"/>
      <c r="H68" s="907"/>
      <c r="I68" s="907"/>
      <c r="J68" s="907"/>
      <c r="K68" s="907"/>
      <c r="L68" s="907"/>
      <c r="M68" s="907"/>
      <c r="N68" s="909"/>
      <c r="O68" s="908" t="str">
        <f t="shared" si="4"/>
        <v/>
      </c>
      <c r="P68" s="907"/>
      <c r="Q68" s="907"/>
      <c r="R68" s="907"/>
      <c r="S68" s="907"/>
      <c r="T68" s="907"/>
      <c r="U68" s="907"/>
      <c r="V68" s="907"/>
      <c r="W68" s="907"/>
      <c r="X68" s="907"/>
      <c r="Y68" s="907"/>
      <c r="Z68" s="910"/>
      <c r="AA68" s="908" t="str">
        <f t="shared" si="5"/>
        <v/>
      </c>
      <c r="AB68" s="907"/>
      <c r="AC68" s="907"/>
      <c r="AD68" s="907"/>
      <c r="AE68" s="907"/>
      <c r="AF68" s="907"/>
      <c r="AG68" s="907"/>
      <c r="AH68" s="907"/>
      <c r="AI68" s="907"/>
      <c r="AJ68" s="907"/>
      <c r="AK68" s="907"/>
      <c r="AL68" s="910"/>
    </row>
    <row r="69" spans="1:38" ht="51.75" hidden="1" customHeight="1" outlineLevel="1" x14ac:dyDescent="0.25">
      <c r="A69" s="911" t="s">
        <v>38</v>
      </c>
      <c r="B69" s="912"/>
      <c r="C69" s="908" t="str">
        <f t="shared" si="3"/>
        <v/>
      </c>
      <c r="D69" s="907"/>
      <c r="E69" s="907"/>
      <c r="F69" s="907"/>
      <c r="G69" s="907"/>
      <c r="H69" s="907"/>
      <c r="I69" s="907"/>
      <c r="J69" s="907"/>
      <c r="K69" s="907"/>
      <c r="L69" s="907"/>
      <c r="M69" s="907"/>
      <c r="N69" s="909"/>
      <c r="O69" s="908" t="str">
        <f t="shared" si="4"/>
        <v/>
      </c>
      <c r="P69" s="907"/>
      <c r="Q69" s="907"/>
      <c r="R69" s="907"/>
      <c r="S69" s="907"/>
      <c r="T69" s="907"/>
      <c r="U69" s="907"/>
      <c r="V69" s="907"/>
      <c r="W69" s="907"/>
      <c r="X69" s="907"/>
      <c r="Y69" s="907"/>
      <c r="Z69" s="910"/>
      <c r="AA69" s="908" t="str">
        <f t="shared" si="5"/>
        <v/>
      </c>
      <c r="AB69" s="907"/>
      <c r="AC69" s="907"/>
      <c r="AD69" s="907"/>
      <c r="AE69" s="907"/>
      <c r="AF69" s="907"/>
      <c r="AG69" s="907"/>
      <c r="AH69" s="907"/>
      <c r="AI69" s="907"/>
      <c r="AJ69" s="907"/>
      <c r="AK69" s="907"/>
      <c r="AL69" s="910"/>
    </row>
    <row r="70" spans="1:38" ht="50.25" hidden="1" customHeight="1" outlineLevel="1" x14ac:dyDescent="0.25">
      <c r="A70" s="911" t="s">
        <v>745</v>
      </c>
      <c r="B70" s="912"/>
      <c r="C70" s="908" t="str">
        <f t="shared" si="3"/>
        <v/>
      </c>
      <c r="D70" s="907"/>
      <c r="E70" s="907"/>
      <c r="F70" s="907"/>
      <c r="G70" s="907"/>
      <c r="H70" s="907"/>
      <c r="I70" s="907"/>
      <c r="J70" s="907"/>
      <c r="K70" s="907"/>
      <c r="L70" s="907"/>
      <c r="M70" s="907"/>
      <c r="N70" s="909"/>
      <c r="O70" s="908" t="str">
        <f t="shared" si="4"/>
        <v/>
      </c>
      <c r="P70" s="907"/>
      <c r="Q70" s="907"/>
      <c r="R70" s="907"/>
      <c r="S70" s="907"/>
      <c r="T70" s="907"/>
      <c r="U70" s="907"/>
      <c r="V70" s="907"/>
      <c r="W70" s="907"/>
      <c r="X70" s="907"/>
      <c r="Y70" s="907"/>
      <c r="Z70" s="910"/>
      <c r="AA70" s="908" t="str">
        <f t="shared" si="5"/>
        <v/>
      </c>
      <c r="AB70" s="907"/>
      <c r="AC70" s="907"/>
      <c r="AD70" s="907"/>
      <c r="AE70" s="907"/>
      <c r="AF70" s="907"/>
      <c r="AG70" s="907"/>
      <c r="AH70" s="907"/>
      <c r="AI70" s="907"/>
      <c r="AJ70" s="907"/>
      <c r="AK70" s="907"/>
      <c r="AL70" s="910"/>
    </row>
    <row r="71" spans="1:38" ht="65.25" hidden="1" customHeight="1" outlineLevel="1" x14ac:dyDescent="0.25">
      <c r="A71" s="920" t="s">
        <v>56</v>
      </c>
      <c r="B71" s="921"/>
      <c r="C71" s="908" t="str">
        <f t="shared" si="3"/>
        <v/>
      </c>
      <c r="D71" s="907"/>
      <c r="E71" s="907"/>
      <c r="F71" s="907"/>
      <c r="G71" s="907"/>
      <c r="H71" s="907"/>
      <c r="I71" s="907"/>
      <c r="J71" s="907"/>
      <c r="K71" s="907"/>
      <c r="L71" s="907"/>
      <c r="M71" s="907"/>
      <c r="N71" s="909"/>
      <c r="O71" s="908" t="str">
        <f t="shared" si="4"/>
        <v/>
      </c>
      <c r="P71" s="907"/>
      <c r="Q71" s="907"/>
      <c r="R71" s="907"/>
      <c r="S71" s="907"/>
      <c r="T71" s="907"/>
      <c r="U71" s="907"/>
      <c r="V71" s="907"/>
      <c r="W71" s="907"/>
      <c r="X71" s="907"/>
      <c r="Y71" s="907"/>
      <c r="Z71" s="910"/>
      <c r="AA71" s="908" t="str">
        <f t="shared" si="5"/>
        <v/>
      </c>
      <c r="AB71" s="907"/>
      <c r="AC71" s="907"/>
      <c r="AD71" s="907"/>
      <c r="AE71" s="907"/>
      <c r="AF71" s="907"/>
      <c r="AG71" s="907"/>
      <c r="AH71" s="907"/>
      <c r="AI71" s="907"/>
      <c r="AJ71" s="907"/>
      <c r="AK71" s="907"/>
      <c r="AL71" s="910"/>
    </row>
    <row r="72" spans="1:38" ht="23.25" hidden="1" customHeight="1" outlineLevel="1" thickBot="1" x14ac:dyDescent="0.3">
      <c r="A72" s="548" t="s">
        <v>113</v>
      </c>
      <c r="B72" s="547"/>
      <c r="C72" s="919" t="str">
        <f t="shared" si="3"/>
        <v/>
      </c>
      <c r="D72" s="915"/>
      <c r="E72" s="915"/>
      <c r="F72" s="915"/>
      <c r="G72" s="915"/>
      <c r="H72" s="915"/>
      <c r="I72" s="915"/>
      <c r="J72" s="915"/>
      <c r="K72" s="915"/>
      <c r="L72" s="915"/>
      <c r="M72" s="915"/>
      <c r="N72" s="916"/>
      <c r="O72" s="919" t="str">
        <f t="shared" si="4"/>
        <v/>
      </c>
      <c r="P72" s="915"/>
      <c r="Q72" s="915"/>
      <c r="R72" s="915"/>
      <c r="S72" s="915"/>
      <c r="T72" s="915"/>
      <c r="U72" s="915"/>
      <c r="V72" s="915"/>
      <c r="W72" s="915"/>
      <c r="X72" s="915"/>
      <c r="Y72" s="915"/>
      <c r="Z72" s="918"/>
      <c r="AA72" s="919" t="str">
        <f t="shared" si="5"/>
        <v/>
      </c>
      <c r="AB72" s="915"/>
      <c r="AC72" s="915"/>
      <c r="AD72" s="915"/>
      <c r="AE72" s="915"/>
      <c r="AF72" s="915"/>
      <c r="AG72" s="915"/>
      <c r="AH72" s="915"/>
      <c r="AI72" s="915"/>
      <c r="AJ72" s="915"/>
      <c r="AK72" s="915"/>
      <c r="AL72" s="918"/>
    </row>
    <row r="73" spans="1:38" ht="15.75" collapsed="1" thickBot="1" x14ac:dyDescent="0.3"/>
    <row r="74" spans="1:38" ht="16.5" thickBot="1" x14ac:dyDescent="0.3">
      <c r="A74" s="990" t="s">
        <v>1203</v>
      </c>
      <c r="B74" s="991"/>
      <c r="C74" s="991"/>
      <c r="D74" s="991"/>
      <c r="E74" s="991"/>
      <c r="F74" s="991"/>
      <c r="G74" s="991"/>
      <c r="H74" s="991"/>
      <c r="I74" s="991"/>
      <c r="J74" s="991"/>
      <c r="K74" s="991"/>
      <c r="L74" s="991"/>
      <c r="M74" s="991"/>
      <c r="N74" s="991"/>
      <c r="O74" s="991"/>
      <c r="P74" s="991"/>
      <c r="Q74" s="991"/>
      <c r="R74" s="991"/>
      <c r="S74" s="991"/>
      <c r="T74" s="991"/>
      <c r="U74" s="991"/>
      <c r="V74" s="991"/>
      <c r="W74" s="991"/>
      <c r="X74" s="991"/>
      <c r="Y74" s="991"/>
      <c r="Z74" s="991"/>
      <c r="AA74" s="991"/>
      <c r="AB74" s="991"/>
      <c r="AC74" s="991"/>
      <c r="AD74" s="991"/>
      <c r="AE74" s="991"/>
      <c r="AF74" s="991"/>
      <c r="AG74" s="991"/>
      <c r="AH74" s="991"/>
      <c r="AI74" s="991"/>
      <c r="AJ74" s="991"/>
      <c r="AK74" s="991"/>
      <c r="AL74" s="992"/>
    </row>
    <row r="75" spans="1:38" hidden="1" outlineLevel="1" x14ac:dyDescent="0.25">
      <c r="A75" s="993"/>
      <c r="B75" s="994"/>
      <c r="C75" s="892" t="s">
        <v>1133</v>
      </c>
      <c r="D75" s="893"/>
      <c r="E75" s="893"/>
      <c r="F75" s="893"/>
      <c r="G75" s="893"/>
      <c r="H75" s="893"/>
      <c r="I75" s="893"/>
      <c r="J75" s="893"/>
      <c r="K75" s="893"/>
      <c r="L75" s="893"/>
      <c r="M75" s="893"/>
      <c r="N75" s="896"/>
      <c r="O75" s="892" t="s">
        <v>1134</v>
      </c>
      <c r="P75" s="893"/>
      <c r="Q75" s="893"/>
      <c r="R75" s="893"/>
      <c r="S75" s="893"/>
      <c r="T75" s="893"/>
      <c r="U75" s="893"/>
      <c r="V75" s="893"/>
      <c r="W75" s="893"/>
      <c r="X75" s="893"/>
      <c r="Y75" s="893"/>
      <c r="Z75" s="894"/>
      <c r="AA75" s="895" t="s">
        <v>1135</v>
      </c>
      <c r="AB75" s="893"/>
      <c r="AC75" s="893"/>
      <c r="AD75" s="893"/>
      <c r="AE75" s="893"/>
      <c r="AF75" s="893"/>
      <c r="AG75" s="893"/>
      <c r="AH75" s="893"/>
      <c r="AI75" s="893"/>
      <c r="AJ75" s="893"/>
      <c r="AK75" s="893"/>
      <c r="AL75" s="894"/>
    </row>
    <row r="76" spans="1:38" hidden="1" outlineLevel="1" x14ac:dyDescent="0.25">
      <c r="A76" s="904"/>
      <c r="B76" s="905"/>
      <c r="C76" s="897" t="s">
        <v>1131</v>
      </c>
      <c r="D76" s="898"/>
      <c r="E76" s="898"/>
      <c r="F76" s="898"/>
      <c r="G76" s="898"/>
      <c r="H76" s="898"/>
      <c r="I76" s="898" t="s">
        <v>1132</v>
      </c>
      <c r="J76" s="898"/>
      <c r="K76" s="898"/>
      <c r="L76" s="898"/>
      <c r="M76" s="898"/>
      <c r="N76" s="901"/>
      <c r="O76" s="897" t="s">
        <v>1131</v>
      </c>
      <c r="P76" s="898"/>
      <c r="Q76" s="898"/>
      <c r="R76" s="898"/>
      <c r="S76" s="898"/>
      <c r="T76" s="898"/>
      <c r="U76" s="898" t="s">
        <v>1132</v>
      </c>
      <c r="V76" s="898"/>
      <c r="W76" s="898"/>
      <c r="X76" s="898"/>
      <c r="Y76" s="898"/>
      <c r="Z76" s="899"/>
      <c r="AA76" s="900" t="s">
        <v>1131</v>
      </c>
      <c r="AB76" s="898"/>
      <c r="AC76" s="898"/>
      <c r="AD76" s="898"/>
      <c r="AE76" s="898"/>
      <c r="AF76" s="898"/>
      <c r="AG76" s="898" t="s">
        <v>1132</v>
      </c>
      <c r="AH76" s="898"/>
      <c r="AI76" s="898"/>
      <c r="AJ76" s="898"/>
      <c r="AK76" s="898"/>
      <c r="AL76" s="899"/>
    </row>
    <row r="77" spans="1:38" ht="51" hidden="1" customHeight="1" outlineLevel="1" x14ac:dyDescent="0.25">
      <c r="A77" s="911" t="s">
        <v>37</v>
      </c>
      <c r="B77" s="912"/>
      <c r="C77" s="908" t="str">
        <f>IF(C44="","",C44)</f>
        <v/>
      </c>
      <c r="D77" s="907"/>
      <c r="E77" s="907"/>
      <c r="F77" s="907"/>
      <c r="G77" s="907"/>
      <c r="H77" s="907"/>
      <c r="I77" s="907"/>
      <c r="J77" s="907"/>
      <c r="K77" s="907"/>
      <c r="L77" s="907"/>
      <c r="M77" s="907"/>
      <c r="N77" s="909"/>
      <c r="O77" s="908" t="str">
        <f>IF(O44="","",O44)</f>
        <v/>
      </c>
      <c r="P77" s="907"/>
      <c r="Q77" s="907"/>
      <c r="R77" s="907"/>
      <c r="S77" s="907"/>
      <c r="T77" s="907"/>
      <c r="U77" s="907"/>
      <c r="V77" s="907"/>
      <c r="W77" s="907"/>
      <c r="X77" s="907"/>
      <c r="Y77" s="907"/>
      <c r="Z77" s="910"/>
      <c r="AA77" s="908" t="str">
        <f>IF(AA44="","",AA44)</f>
        <v/>
      </c>
      <c r="AB77" s="907"/>
      <c r="AC77" s="907"/>
      <c r="AD77" s="907"/>
      <c r="AE77" s="907"/>
      <c r="AF77" s="907"/>
      <c r="AG77" s="907"/>
      <c r="AH77" s="907"/>
      <c r="AI77" s="907"/>
      <c r="AJ77" s="907"/>
      <c r="AK77" s="907"/>
      <c r="AL77" s="910"/>
    </row>
    <row r="78" spans="1:38" ht="199.5" hidden="1" customHeight="1" outlineLevel="1" x14ac:dyDescent="0.25">
      <c r="A78" s="911" t="s">
        <v>1171</v>
      </c>
      <c r="B78" s="912"/>
      <c r="C78" s="908" t="str">
        <f t="shared" ref="C78:C83" si="6">IF(C45="","",C45)</f>
        <v/>
      </c>
      <c r="D78" s="907"/>
      <c r="E78" s="907"/>
      <c r="F78" s="907"/>
      <c r="G78" s="907"/>
      <c r="H78" s="907"/>
      <c r="I78" s="907"/>
      <c r="J78" s="907"/>
      <c r="K78" s="907"/>
      <c r="L78" s="907"/>
      <c r="M78" s="907"/>
      <c r="N78" s="909"/>
      <c r="O78" s="908" t="str">
        <f t="shared" ref="O78:O83" si="7">IF(O45="","",O45)</f>
        <v/>
      </c>
      <c r="P78" s="907"/>
      <c r="Q78" s="907"/>
      <c r="R78" s="907"/>
      <c r="S78" s="907"/>
      <c r="T78" s="907"/>
      <c r="U78" s="907"/>
      <c r="V78" s="907"/>
      <c r="W78" s="907"/>
      <c r="X78" s="907"/>
      <c r="Y78" s="907"/>
      <c r="Z78" s="910"/>
      <c r="AA78" s="908" t="str">
        <f t="shared" ref="AA78:AA83" si="8">IF(AA45="","",AA45)</f>
        <v/>
      </c>
      <c r="AB78" s="907"/>
      <c r="AC78" s="907"/>
      <c r="AD78" s="907"/>
      <c r="AE78" s="907"/>
      <c r="AF78" s="907"/>
      <c r="AG78" s="907"/>
      <c r="AH78" s="907"/>
      <c r="AI78" s="907"/>
      <c r="AJ78" s="907"/>
      <c r="AK78" s="907"/>
      <c r="AL78" s="910"/>
    </row>
    <row r="79" spans="1:38" ht="38.25" hidden="1" customHeight="1" outlineLevel="1" x14ac:dyDescent="0.25">
      <c r="A79" s="911" t="s">
        <v>39</v>
      </c>
      <c r="B79" s="912"/>
      <c r="C79" s="908" t="str">
        <f t="shared" si="6"/>
        <v/>
      </c>
      <c r="D79" s="907"/>
      <c r="E79" s="907"/>
      <c r="F79" s="907"/>
      <c r="G79" s="907"/>
      <c r="H79" s="907"/>
      <c r="I79" s="907"/>
      <c r="J79" s="907"/>
      <c r="K79" s="907"/>
      <c r="L79" s="907"/>
      <c r="M79" s="907"/>
      <c r="N79" s="909"/>
      <c r="O79" s="908" t="str">
        <f t="shared" si="7"/>
        <v/>
      </c>
      <c r="P79" s="907"/>
      <c r="Q79" s="907"/>
      <c r="R79" s="907"/>
      <c r="S79" s="907"/>
      <c r="T79" s="907"/>
      <c r="U79" s="907"/>
      <c r="V79" s="907"/>
      <c r="W79" s="907"/>
      <c r="X79" s="907"/>
      <c r="Y79" s="907"/>
      <c r="Z79" s="910"/>
      <c r="AA79" s="908" t="str">
        <f t="shared" si="8"/>
        <v/>
      </c>
      <c r="AB79" s="907"/>
      <c r="AC79" s="907"/>
      <c r="AD79" s="907"/>
      <c r="AE79" s="907"/>
      <c r="AF79" s="907"/>
      <c r="AG79" s="907"/>
      <c r="AH79" s="907"/>
      <c r="AI79" s="907"/>
      <c r="AJ79" s="907"/>
      <c r="AK79" s="907"/>
      <c r="AL79" s="910"/>
    </row>
    <row r="80" spans="1:38" ht="77.25" hidden="1" customHeight="1" outlineLevel="1" x14ac:dyDescent="0.25">
      <c r="A80" s="911" t="s">
        <v>38</v>
      </c>
      <c r="B80" s="912"/>
      <c r="C80" s="908" t="str">
        <f t="shared" si="6"/>
        <v/>
      </c>
      <c r="D80" s="907"/>
      <c r="E80" s="907"/>
      <c r="F80" s="907"/>
      <c r="G80" s="907"/>
      <c r="H80" s="907"/>
      <c r="I80" s="907"/>
      <c r="J80" s="907"/>
      <c r="K80" s="907"/>
      <c r="L80" s="907"/>
      <c r="M80" s="907"/>
      <c r="N80" s="909"/>
      <c r="O80" s="908" t="str">
        <f t="shared" si="7"/>
        <v/>
      </c>
      <c r="P80" s="907"/>
      <c r="Q80" s="907"/>
      <c r="R80" s="907"/>
      <c r="S80" s="907"/>
      <c r="T80" s="907"/>
      <c r="U80" s="907"/>
      <c r="V80" s="907"/>
      <c r="W80" s="907"/>
      <c r="X80" s="907"/>
      <c r="Y80" s="907"/>
      <c r="Z80" s="910"/>
      <c r="AA80" s="908" t="str">
        <f t="shared" si="8"/>
        <v/>
      </c>
      <c r="AB80" s="907"/>
      <c r="AC80" s="907"/>
      <c r="AD80" s="907"/>
      <c r="AE80" s="907"/>
      <c r="AF80" s="907"/>
      <c r="AG80" s="907"/>
      <c r="AH80" s="907"/>
      <c r="AI80" s="907"/>
      <c r="AJ80" s="907"/>
      <c r="AK80" s="907"/>
      <c r="AL80" s="910"/>
    </row>
    <row r="81" spans="1:38" ht="69.75" hidden="1" customHeight="1" outlineLevel="1" x14ac:dyDescent="0.25">
      <c r="A81" s="911" t="s">
        <v>745</v>
      </c>
      <c r="B81" s="912"/>
      <c r="C81" s="908" t="str">
        <f t="shared" si="6"/>
        <v/>
      </c>
      <c r="D81" s="907"/>
      <c r="E81" s="907"/>
      <c r="F81" s="907"/>
      <c r="G81" s="907"/>
      <c r="H81" s="907"/>
      <c r="I81" s="909"/>
      <c r="J81" s="988"/>
      <c r="K81" s="988"/>
      <c r="L81" s="988"/>
      <c r="M81" s="988"/>
      <c r="N81" s="988"/>
      <c r="O81" s="908" t="str">
        <f t="shared" si="7"/>
        <v/>
      </c>
      <c r="P81" s="907"/>
      <c r="Q81" s="907"/>
      <c r="R81" s="907"/>
      <c r="S81" s="907"/>
      <c r="T81" s="907"/>
      <c r="U81" s="909"/>
      <c r="V81" s="988"/>
      <c r="W81" s="988"/>
      <c r="X81" s="988"/>
      <c r="Y81" s="988"/>
      <c r="Z81" s="989"/>
      <c r="AA81" s="908" t="str">
        <f t="shared" si="8"/>
        <v/>
      </c>
      <c r="AB81" s="907"/>
      <c r="AC81" s="907"/>
      <c r="AD81" s="907"/>
      <c r="AE81" s="907"/>
      <c r="AF81" s="907"/>
      <c r="AG81" s="909"/>
      <c r="AH81" s="988"/>
      <c r="AI81" s="988"/>
      <c r="AJ81" s="988"/>
      <c r="AK81" s="988"/>
      <c r="AL81" s="989"/>
    </row>
    <row r="82" spans="1:38" ht="62.25" hidden="1" customHeight="1" outlineLevel="1" x14ac:dyDescent="0.25">
      <c r="A82" s="920" t="s">
        <v>56</v>
      </c>
      <c r="B82" s="921"/>
      <c r="C82" s="908" t="str">
        <f t="shared" si="6"/>
        <v/>
      </c>
      <c r="D82" s="907"/>
      <c r="E82" s="907"/>
      <c r="F82" s="907"/>
      <c r="G82" s="907"/>
      <c r="H82" s="907"/>
      <c r="I82" s="907"/>
      <c r="J82" s="907"/>
      <c r="K82" s="907"/>
      <c r="L82" s="907"/>
      <c r="M82" s="907"/>
      <c r="N82" s="909"/>
      <c r="O82" s="908" t="str">
        <f t="shared" si="7"/>
        <v/>
      </c>
      <c r="P82" s="907"/>
      <c r="Q82" s="907"/>
      <c r="R82" s="907"/>
      <c r="S82" s="907"/>
      <c r="T82" s="907"/>
      <c r="U82" s="907"/>
      <c r="V82" s="907"/>
      <c r="W82" s="907"/>
      <c r="X82" s="907"/>
      <c r="Y82" s="907"/>
      <c r="Z82" s="910"/>
      <c r="AA82" s="908" t="str">
        <f t="shared" si="8"/>
        <v/>
      </c>
      <c r="AB82" s="907"/>
      <c r="AC82" s="907"/>
      <c r="AD82" s="907"/>
      <c r="AE82" s="907"/>
      <c r="AF82" s="907"/>
      <c r="AG82" s="907"/>
      <c r="AH82" s="907"/>
      <c r="AI82" s="907"/>
      <c r="AJ82" s="907"/>
      <c r="AK82" s="907"/>
      <c r="AL82" s="910"/>
    </row>
    <row r="83" spans="1:38" ht="24.75" hidden="1" customHeight="1" outlineLevel="1" thickBot="1" x14ac:dyDescent="0.3">
      <c r="A83" s="548" t="s">
        <v>113</v>
      </c>
      <c r="B83" s="547"/>
      <c r="C83" s="919" t="str">
        <f t="shared" si="6"/>
        <v/>
      </c>
      <c r="D83" s="915"/>
      <c r="E83" s="915"/>
      <c r="F83" s="915"/>
      <c r="G83" s="915"/>
      <c r="H83" s="915"/>
      <c r="I83" s="915"/>
      <c r="J83" s="915"/>
      <c r="K83" s="915"/>
      <c r="L83" s="915"/>
      <c r="M83" s="915"/>
      <c r="N83" s="916"/>
      <c r="O83" s="919" t="str">
        <f t="shared" si="7"/>
        <v/>
      </c>
      <c r="P83" s="915"/>
      <c r="Q83" s="915"/>
      <c r="R83" s="915"/>
      <c r="S83" s="915"/>
      <c r="T83" s="915"/>
      <c r="U83" s="915"/>
      <c r="V83" s="915"/>
      <c r="W83" s="915"/>
      <c r="X83" s="915"/>
      <c r="Y83" s="915"/>
      <c r="Z83" s="918"/>
      <c r="AA83" s="919" t="str">
        <f t="shared" si="8"/>
        <v/>
      </c>
      <c r="AB83" s="915"/>
      <c r="AC83" s="915"/>
      <c r="AD83" s="915"/>
      <c r="AE83" s="915"/>
      <c r="AF83" s="915"/>
      <c r="AG83" s="915"/>
      <c r="AH83" s="915"/>
      <c r="AI83" s="915"/>
      <c r="AJ83" s="915"/>
      <c r="AK83" s="915"/>
      <c r="AL83" s="918"/>
    </row>
    <row r="84" spans="1:38" collapsed="1" x14ac:dyDescent="0.25"/>
    <row r="85" spans="1:38" ht="15.75" thickBot="1" x14ac:dyDescent="0.3"/>
    <row r="86" spans="1:38" ht="16.5" thickBot="1" x14ac:dyDescent="0.3">
      <c r="A86" s="980" t="s">
        <v>734</v>
      </c>
      <c r="B86" s="981"/>
      <c r="C86" s="981"/>
      <c r="D86" s="981"/>
      <c r="E86" s="981"/>
      <c r="F86" s="981"/>
      <c r="G86" s="981"/>
      <c r="H86" s="981"/>
      <c r="I86" s="981"/>
      <c r="J86" s="981"/>
      <c r="K86" s="981"/>
      <c r="L86" s="981"/>
      <c r="M86" s="981"/>
      <c r="N86" s="981"/>
      <c r="O86" s="981"/>
      <c r="P86" s="981"/>
      <c r="Q86" s="981"/>
      <c r="R86" s="981"/>
      <c r="S86" s="981"/>
      <c r="T86" s="981"/>
      <c r="U86" s="981"/>
      <c r="V86" s="981"/>
      <c r="W86" s="981"/>
      <c r="X86" s="981"/>
      <c r="Y86" s="981"/>
      <c r="Z86" s="981"/>
      <c r="AA86" s="981"/>
      <c r="AB86" s="981"/>
      <c r="AC86" s="981"/>
      <c r="AD86" s="981"/>
      <c r="AE86" s="981"/>
      <c r="AF86" s="981"/>
      <c r="AG86" s="981"/>
      <c r="AH86" s="981"/>
      <c r="AI86" s="981"/>
      <c r="AJ86" s="981"/>
      <c r="AK86" s="981"/>
      <c r="AL86" s="982"/>
    </row>
    <row r="87" spans="1:38" ht="15.75" hidden="1" outlineLevel="1" x14ac:dyDescent="0.25">
      <c r="A87" s="983"/>
      <c r="B87" s="984"/>
      <c r="C87" s="985" t="s">
        <v>735</v>
      </c>
      <c r="D87" s="986"/>
      <c r="E87" s="986"/>
      <c r="F87" s="986"/>
      <c r="G87" s="986"/>
      <c r="H87" s="986"/>
      <c r="I87" s="986"/>
      <c r="J87" s="986"/>
      <c r="K87" s="986"/>
      <c r="L87" s="986"/>
      <c r="M87" s="986"/>
      <c r="N87" s="987"/>
      <c r="O87" s="986" t="s">
        <v>736</v>
      </c>
      <c r="P87" s="986"/>
      <c r="Q87" s="986"/>
      <c r="R87" s="986"/>
      <c r="S87" s="986"/>
      <c r="T87" s="986"/>
      <c r="U87" s="986"/>
      <c r="V87" s="986"/>
      <c r="W87" s="986"/>
      <c r="X87" s="986"/>
      <c r="Y87" s="986"/>
      <c r="Z87" s="986"/>
      <c r="AA87" s="985" t="s">
        <v>1005</v>
      </c>
      <c r="AB87" s="986"/>
      <c r="AC87" s="986"/>
      <c r="AD87" s="986"/>
      <c r="AE87" s="986"/>
      <c r="AF87" s="986"/>
      <c r="AG87" s="986"/>
      <c r="AH87" s="986"/>
      <c r="AI87" s="986"/>
      <c r="AJ87" s="986"/>
      <c r="AK87" s="986"/>
      <c r="AL87" s="987"/>
    </row>
    <row r="88" spans="1:38" ht="38.25" hidden="1" customHeight="1" outlineLevel="1" x14ac:dyDescent="0.25">
      <c r="A88" s="975" t="s">
        <v>737</v>
      </c>
      <c r="B88" s="976"/>
      <c r="C88" s="967"/>
      <c r="D88" s="923"/>
      <c r="E88" s="923"/>
      <c r="F88" s="923"/>
      <c r="G88" s="923"/>
      <c r="H88" s="923"/>
      <c r="I88" s="923"/>
      <c r="J88" s="923"/>
      <c r="K88" s="923"/>
      <c r="L88" s="923"/>
      <c r="M88" s="923"/>
      <c r="N88" s="925"/>
      <c r="O88" s="923"/>
      <c r="P88" s="923"/>
      <c r="Q88" s="923"/>
      <c r="R88" s="923"/>
      <c r="S88" s="923"/>
      <c r="T88" s="923"/>
      <c r="U88" s="923"/>
      <c r="V88" s="923"/>
      <c r="W88" s="923"/>
      <c r="X88" s="923"/>
      <c r="Y88" s="923"/>
      <c r="Z88" s="923"/>
      <c r="AA88" s="967"/>
      <c r="AB88" s="923"/>
      <c r="AC88" s="923"/>
      <c r="AD88" s="923"/>
      <c r="AE88" s="923"/>
      <c r="AF88" s="923"/>
      <c r="AG88" s="923"/>
      <c r="AH88" s="923"/>
      <c r="AI88" s="923"/>
      <c r="AJ88" s="923"/>
      <c r="AK88" s="923"/>
      <c r="AL88" s="925"/>
    </row>
    <row r="89" spans="1:38" ht="38.25" hidden="1" customHeight="1" outlineLevel="1" x14ac:dyDescent="0.25">
      <c r="A89" s="975" t="s">
        <v>738</v>
      </c>
      <c r="B89" s="976"/>
      <c r="C89" s="967"/>
      <c r="D89" s="923"/>
      <c r="E89" s="923"/>
      <c r="F89" s="923"/>
      <c r="G89" s="923"/>
      <c r="H89" s="923"/>
      <c r="I89" s="923"/>
      <c r="J89" s="923"/>
      <c r="K89" s="923"/>
      <c r="L89" s="923"/>
      <c r="M89" s="923"/>
      <c r="N89" s="925"/>
      <c r="O89" s="977"/>
      <c r="P89" s="977"/>
      <c r="Q89" s="977"/>
      <c r="R89" s="977"/>
      <c r="S89" s="977"/>
      <c r="T89" s="977"/>
      <c r="U89" s="977"/>
      <c r="V89" s="977"/>
      <c r="W89" s="977"/>
      <c r="X89" s="977"/>
      <c r="Y89" s="977"/>
      <c r="Z89" s="977"/>
      <c r="AA89" s="978"/>
      <c r="AB89" s="977"/>
      <c r="AC89" s="977"/>
      <c r="AD89" s="977"/>
      <c r="AE89" s="977"/>
      <c r="AF89" s="977"/>
      <c r="AG89" s="977"/>
      <c r="AH89" s="977"/>
      <c r="AI89" s="977"/>
      <c r="AJ89" s="977"/>
      <c r="AK89" s="977"/>
      <c r="AL89" s="979"/>
    </row>
    <row r="90" spans="1:38" hidden="1" outlineLevel="1" x14ac:dyDescent="0.25">
      <c r="A90" s="975" t="s">
        <v>52</v>
      </c>
      <c r="B90" s="976"/>
      <c r="C90" s="967"/>
      <c r="D90" s="923"/>
      <c r="E90" s="923"/>
      <c r="F90" s="923"/>
      <c r="G90" s="923"/>
      <c r="H90" s="923"/>
      <c r="I90" s="923"/>
      <c r="J90" s="923"/>
      <c r="K90" s="923"/>
      <c r="L90" s="923"/>
      <c r="M90" s="923"/>
      <c r="N90" s="925"/>
      <c r="O90" s="924"/>
      <c r="P90" s="947"/>
      <c r="Q90" s="947"/>
      <c r="R90" s="947"/>
      <c r="S90" s="947"/>
      <c r="T90" s="947"/>
      <c r="U90" s="947"/>
      <c r="V90" s="947"/>
      <c r="W90" s="947"/>
      <c r="X90" s="947"/>
      <c r="Y90" s="947"/>
      <c r="Z90" s="922"/>
      <c r="AA90" s="967"/>
      <c r="AB90" s="923"/>
      <c r="AC90" s="923"/>
      <c r="AD90" s="923"/>
      <c r="AE90" s="923"/>
      <c r="AF90" s="923"/>
      <c r="AG90" s="923"/>
      <c r="AH90" s="923"/>
      <c r="AI90" s="923"/>
      <c r="AJ90" s="923"/>
      <c r="AK90" s="923"/>
      <c r="AL90" s="925"/>
    </row>
    <row r="91" spans="1:38" ht="63.75" hidden="1" customHeight="1" outlineLevel="1" x14ac:dyDescent="0.25">
      <c r="A91" s="964" t="s">
        <v>739</v>
      </c>
      <c r="B91" s="973"/>
      <c r="C91" s="967"/>
      <c r="D91" s="923"/>
      <c r="E91" s="923"/>
      <c r="F91" s="923"/>
      <c r="G91" s="923"/>
      <c r="H91" s="923"/>
      <c r="I91" s="923"/>
      <c r="J91" s="923"/>
      <c r="K91" s="923"/>
      <c r="L91" s="923"/>
      <c r="M91" s="923"/>
      <c r="N91" s="925"/>
      <c r="O91" s="954"/>
      <c r="P91" s="954"/>
      <c r="Q91" s="954"/>
      <c r="R91" s="954"/>
      <c r="S91" s="954"/>
      <c r="T91" s="954"/>
      <c r="U91" s="954"/>
      <c r="V91" s="954"/>
      <c r="W91" s="954"/>
      <c r="X91" s="954"/>
      <c r="Y91" s="954"/>
      <c r="Z91" s="954"/>
      <c r="AA91" s="974"/>
      <c r="AB91" s="954"/>
      <c r="AC91" s="954"/>
      <c r="AD91" s="954"/>
      <c r="AE91" s="954"/>
      <c r="AF91" s="954"/>
      <c r="AG91" s="954"/>
      <c r="AH91" s="954"/>
      <c r="AI91" s="954"/>
      <c r="AJ91" s="954"/>
      <c r="AK91" s="954"/>
      <c r="AL91" s="956"/>
    </row>
    <row r="92" spans="1:38" ht="20.25" hidden="1" customHeight="1" outlineLevel="1" x14ac:dyDescent="0.25">
      <c r="A92" s="964" t="s">
        <v>740</v>
      </c>
      <c r="B92" s="965"/>
      <c r="C92" s="966"/>
      <c r="D92" s="947"/>
      <c r="E92" s="947"/>
      <c r="F92" s="947"/>
      <c r="G92" s="947"/>
      <c r="H92" s="947"/>
      <c r="I92" s="947"/>
      <c r="J92" s="947"/>
      <c r="K92" s="947"/>
      <c r="L92" s="947"/>
      <c r="M92" s="947"/>
      <c r="N92" s="948"/>
      <c r="O92" s="924"/>
      <c r="P92" s="947"/>
      <c r="Q92" s="947"/>
      <c r="R92" s="947"/>
      <c r="S92" s="947"/>
      <c r="T92" s="947"/>
      <c r="U92" s="947"/>
      <c r="V92" s="947"/>
      <c r="W92" s="947"/>
      <c r="X92" s="947"/>
      <c r="Y92" s="947"/>
      <c r="Z92" s="922"/>
      <c r="AA92" s="967"/>
      <c r="AB92" s="923"/>
      <c r="AC92" s="923"/>
      <c r="AD92" s="923"/>
      <c r="AE92" s="923"/>
      <c r="AF92" s="923"/>
      <c r="AG92" s="923"/>
      <c r="AH92" s="923"/>
      <c r="AI92" s="923"/>
      <c r="AJ92" s="923"/>
      <c r="AK92" s="923"/>
      <c r="AL92" s="925"/>
    </row>
    <row r="93" spans="1:38" ht="22.5" hidden="1" customHeight="1" outlineLevel="1" x14ac:dyDescent="0.25">
      <c r="A93" s="964" t="s">
        <v>741</v>
      </c>
      <c r="B93" s="965"/>
      <c r="C93" s="966"/>
      <c r="D93" s="947"/>
      <c r="E93" s="947"/>
      <c r="F93" s="947"/>
      <c r="G93" s="947"/>
      <c r="H93" s="947"/>
      <c r="I93" s="947"/>
      <c r="J93" s="947"/>
      <c r="K93" s="947"/>
      <c r="L93" s="947"/>
      <c r="M93" s="947"/>
      <c r="N93" s="948"/>
      <c r="O93" s="924"/>
      <c r="P93" s="947"/>
      <c r="Q93" s="947"/>
      <c r="R93" s="947"/>
      <c r="S93" s="947"/>
      <c r="T93" s="947"/>
      <c r="U93" s="947"/>
      <c r="V93" s="947"/>
      <c r="W93" s="947"/>
      <c r="X93" s="947"/>
      <c r="Y93" s="947"/>
      <c r="Z93" s="922"/>
      <c r="AA93" s="967"/>
      <c r="AB93" s="923"/>
      <c r="AC93" s="923"/>
      <c r="AD93" s="923"/>
      <c r="AE93" s="923"/>
      <c r="AF93" s="923"/>
      <c r="AG93" s="923"/>
      <c r="AH93" s="923"/>
      <c r="AI93" s="923"/>
      <c r="AJ93" s="923"/>
      <c r="AK93" s="923"/>
      <c r="AL93" s="925"/>
    </row>
    <row r="94" spans="1:38" hidden="1" outlineLevel="1" x14ac:dyDescent="0.25">
      <c r="A94" s="964" t="s">
        <v>742</v>
      </c>
      <c r="B94" s="965"/>
      <c r="C94" s="970"/>
      <c r="D94" s="937"/>
      <c r="E94" s="937"/>
      <c r="F94" s="937"/>
      <c r="G94" s="937"/>
      <c r="H94" s="937"/>
      <c r="I94" s="937"/>
      <c r="J94" s="937"/>
      <c r="K94" s="937"/>
      <c r="L94" s="937"/>
      <c r="M94" s="937"/>
      <c r="N94" s="949"/>
      <c r="O94" s="937"/>
      <c r="P94" s="937"/>
      <c r="Q94" s="937"/>
      <c r="R94" s="937"/>
      <c r="S94" s="937"/>
      <c r="T94" s="937"/>
      <c r="U94" s="937"/>
      <c r="V94" s="937"/>
      <c r="W94" s="937"/>
      <c r="X94" s="937"/>
      <c r="Y94" s="937"/>
      <c r="Z94" s="937"/>
      <c r="AA94" s="970"/>
      <c r="AB94" s="937"/>
      <c r="AC94" s="937"/>
      <c r="AD94" s="937"/>
      <c r="AE94" s="937"/>
      <c r="AF94" s="937"/>
      <c r="AG94" s="937"/>
      <c r="AH94" s="937"/>
      <c r="AI94" s="937"/>
      <c r="AJ94" s="937"/>
      <c r="AK94" s="937"/>
      <c r="AL94" s="949"/>
    </row>
    <row r="95" spans="1:38" hidden="1" outlineLevel="1" x14ac:dyDescent="0.25">
      <c r="A95" s="964"/>
      <c r="B95" s="965"/>
      <c r="C95" s="971"/>
      <c r="D95" s="939"/>
      <c r="E95" s="939"/>
      <c r="F95" s="939"/>
      <c r="G95" s="939"/>
      <c r="H95" s="939"/>
      <c r="I95" s="939"/>
      <c r="J95" s="939"/>
      <c r="K95" s="939"/>
      <c r="L95" s="939"/>
      <c r="M95" s="939"/>
      <c r="N95" s="950"/>
      <c r="O95" s="939"/>
      <c r="P95" s="939"/>
      <c r="Q95" s="939"/>
      <c r="R95" s="939"/>
      <c r="S95" s="939"/>
      <c r="T95" s="939"/>
      <c r="U95" s="939"/>
      <c r="V95" s="939"/>
      <c r="W95" s="939"/>
      <c r="X95" s="939"/>
      <c r="Y95" s="939"/>
      <c r="Z95" s="939"/>
      <c r="AA95" s="971"/>
      <c r="AB95" s="939"/>
      <c r="AC95" s="939"/>
      <c r="AD95" s="939"/>
      <c r="AE95" s="939"/>
      <c r="AF95" s="939"/>
      <c r="AG95" s="939"/>
      <c r="AH95" s="939"/>
      <c r="AI95" s="939"/>
      <c r="AJ95" s="939"/>
      <c r="AK95" s="939"/>
      <c r="AL95" s="950"/>
    </row>
    <row r="96" spans="1:38" ht="15" hidden="1" customHeight="1" outlineLevel="1" x14ac:dyDescent="0.25">
      <c r="A96" s="964"/>
      <c r="B96" s="965"/>
      <c r="C96" s="971"/>
      <c r="D96" s="939"/>
      <c r="E96" s="939"/>
      <c r="F96" s="939"/>
      <c r="G96" s="939"/>
      <c r="H96" s="939"/>
      <c r="I96" s="939"/>
      <c r="J96" s="939"/>
      <c r="K96" s="939"/>
      <c r="L96" s="939"/>
      <c r="M96" s="939"/>
      <c r="N96" s="950"/>
      <c r="O96" s="939"/>
      <c r="P96" s="939"/>
      <c r="Q96" s="939"/>
      <c r="R96" s="939"/>
      <c r="S96" s="939"/>
      <c r="T96" s="939"/>
      <c r="U96" s="939"/>
      <c r="V96" s="939"/>
      <c r="W96" s="939"/>
      <c r="X96" s="939"/>
      <c r="Y96" s="939"/>
      <c r="Z96" s="939"/>
      <c r="AA96" s="971"/>
      <c r="AB96" s="939"/>
      <c r="AC96" s="939"/>
      <c r="AD96" s="939"/>
      <c r="AE96" s="939"/>
      <c r="AF96" s="939"/>
      <c r="AG96" s="939"/>
      <c r="AH96" s="939"/>
      <c r="AI96" s="939"/>
      <c r="AJ96" s="939"/>
      <c r="AK96" s="939"/>
      <c r="AL96" s="950"/>
    </row>
    <row r="97" spans="1:38" ht="44.25" hidden="1" customHeight="1" outlineLevel="1" thickBot="1" x14ac:dyDescent="0.3">
      <c r="A97" s="968"/>
      <c r="B97" s="969"/>
      <c r="C97" s="972"/>
      <c r="D97" s="942"/>
      <c r="E97" s="942"/>
      <c r="F97" s="942"/>
      <c r="G97" s="942"/>
      <c r="H97" s="942"/>
      <c r="I97" s="942"/>
      <c r="J97" s="942"/>
      <c r="K97" s="942"/>
      <c r="L97" s="942"/>
      <c r="M97" s="942"/>
      <c r="N97" s="951"/>
      <c r="O97" s="942"/>
      <c r="P97" s="942"/>
      <c r="Q97" s="942"/>
      <c r="R97" s="942"/>
      <c r="S97" s="942"/>
      <c r="T97" s="942"/>
      <c r="U97" s="942"/>
      <c r="V97" s="942"/>
      <c r="W97" s="942"/>
      <c r="X97" s="942"/>
      <c r="Y97" s="942"/>
      <c r="Z97" s="942"/>
      <c r="AA97" s="972"/>
      <c r="AB97" s="942"/>
      <c r="AC97" s="942"/>
      <c r="AD97" s="942"/>
      <c r="AE97" s="942"/>
      <c r="AF97" s="942"/>
      <c r="AG97" s="942"/>
      <c r="AH97" s="942"/>
      <c r="AI97" s="942"/>
      <c r="AJ97" s="942"/>
      <c r="AK97" s="942"/>
      <c r="AL97" s="951"/>
    </row>
    <row r="98" spans="1:38" collapsed="1" x14ac:dyDescent="0.25"/>
  </sheetData>
  <sheetProtection selectLockedCells="1" selectUnlockedCells="1"/>
  <mergeCells count="384">
    <mergeCell ref="AM7:AM8"/>
    <mergeCell ref="AM5:AM6"/>
    <mergeCell ref="AM25:AM26"/>
    <mergeCell ref="AM23:AM24"/>
    <mergeCell ref="AM21:AM22"/>
    <mergeCell ref="AM19:AM20"/>
    <mergeCell ref="AM17:AM18"/>
    <mergeCell ref="AM15:AM16"/>
    <mergeCell ref="AM13:AM14"/>
    <mergeCell ref="AM11:AM12"/>
    <mergeCell ref="AM9:AM10"/>
    <mergeCell ref="A1:A2"/>
    <mergeCell ref="Q1:AL1"/>
    <mergeCell ref="B2:P2"/>
    <mergeCell ref="Q2:AL2"/>
    <mergeCell ref="Q4:X4"/>
    <mergeCell ref="Y4:AL4"/>
    <mergeCell ref="Y5:AL6"/>
    <mergeCell ref="A7:A8"/>
    <mergeCell ref="B7:M8"/>
    <mergeCell ref="N7:N8"/>
    <mergeCell ref="O7:O8"/>
    <mergeCell ref="P7:P8"/>
    <mergeCell ref="Q7:X8"/>
    <mergeCell ref="Y7:AL8"/>
    <mergeCell ref="A5:A6"/>
    <mergeCell ref="B5:M6"/>
    <mergeCell ref="N5:N6"/>
    <mergeCell ref="O5:O6"/>
    <mergeCell ref="P5:P6"/>
    <mergeCell ref="Q5:X6"/>
    <mergeCell ref="A4:M4"/>
    <mergeCell ref="A3:AL3"/>
    <mergeCell ref="Y9:AL10"/>
    <mergeCell ref="A11:A12"/>
    <mergeCell ref="B11:M12"/>
    <mergeCell ref="N11:N12"/>
    <mergeCell ref="O11:O12"/>
    <mergeCell ref="P11:P12"/>
    <mergeCell ref="Q11:X12"/>
    <mergeCell ref="Y11:AL12"/>
    <mergeCell ref="A9:A10"/>
    <mergeCell ref="B9:M10"/>
    <mergeCell ref="N9:N10"/>
    <mergeCell ref="O9:O10"/>
    <mergeCell ref="P9:P10"/>
    <mergeCell ref="Q9:X10"/>
    <mergeCell ref="Y13:AL14"/>
    <mergeCell ref="A15:A16"/>
    <mergeCell ref="B15:M16"/>
    <mergeCell ref="N15:N16"/>
    <mergeCell ref="O15:O16"/>
    <mergeCell ref="P15:P16"/>
    <mergeCell ref="Q15:X16"/>
    <mergeCell ref="Y15:AL16"/>
    <mergeCell ref="A13:A14"/>
    <mergeCell ref="B13:M14"/>
    <mergeCell ref="N13:N14"/>
    <mergeCell ref="O13:O14"/>
    <mergeCell ref="P13:P14"/>
    <mergeCell ref="Q13:X14"/>
    <mergeCell ref="A19:A20"/>
    <mergeCell ref="B19:M20"/>
    <mergeCell ref="N19:N20"/>
    <mergeCell ref="O19:O20"/>
    <mergeCell ref="P19:P20"/>
    <mergeCell ref="Q19:X20"/>
    <mergeCell ref="Y19:AL20"/>
    <mergeCell ref="A17:A18"/>
    <mergeCell ref="B17:M18"/>
    <mergeCell ref="N17:N18"/>
    <mergeCell ref="O17:O18"/>
    <mergeCell ref="P17:P18"/>
    <mergeCell ref="Q17:X18"/>
    <mergeCell ref="Y17:AL18"/>
    <mergeCell ref="A32:S33"/>
    <mergeCell ref="T32:AL33"/>
    <mergeCell ref="A34:S34"/>
    <mergeCell ref="T34:AL34"/>
    <mergeCell ref="A35:S35"/>
    <mergeCell ref="T35:AL35"/>
    <mergeCell ref="A28:S28"/>
    <mergeCell ref="T28:AL28"/>
    <mergeCell ref="A29:S30"/>
    <mergeCell ref="T29:AL30"/>
    <mergeCell ref="A31:S31"/>
    <mergeCell ref="T31:AL31"/>
    <mergeCell ref="A36:AL36"/>
    <mergeCell ref="A37:AL37"/>
    <mergeCell ref="A38:AL38"/>
    <mergeCell ref="A40:AL40"/>
    <mergeCell ref="A41:AL41"/>
    <mergeCell ref="A42:B43"/>
    <mergeCell ref="C42:N42"/>
    <mergeCell ref="O42:Z42"/>
    <mergeCell ref="AA42:AL42"/>
    <mergeCell ref="C43:H43"/>
    <mergeCell ref="I43:N43"/>
    <mergeCell ref="O43:T43"/>
    <mergeCell ref="U43:Z43"/>
    <mergeCell ref="AA43:AF43"/>
    <mergeCell ref="AG43:AL43"/>
    <mergeCell ref="A39:AL39"/>
    <mergeCell ref="A44:B44"/>
    <mergeCell ref="C44:H44"/>
    <mergeCell ref="I44:N44"/>
    <mergeCell ref="O44:T44"/>
    <mergeCell ref="U44:Z44"/>
    <mergeCell ref="AA44:AF44"/>
    <mergeCell ref="AG44:AL44"/>
    <mergeCell ref="A45:B45"/>
    <mergeCell ref="C45:H45"/>
    <mergeCell ref="I45:N45"/>
    <mergeCell ref="O45:T45"/>
    <mergeCell ref="U45:Z45"/>
    <mergeCell ref="AA45:AF45"/>
    <mergeCell ref="AG45:AL45"/>
    <mergeCell ref="AG46:AL46"/>
    <mergeCell ref="A47:B47"/>
    <mergeCell ref="C47:H47"/>
    <mergeCell ref="I47:N47"/>
    <mergeCell ref="O47:T47"/>
    <mergeCell ref="U47:Z47"/>
    <mergeCell ref="AA47:AF47"/>
    <mergeCell ref="AG47:AL47"/>
    <mergeCell ref="A46:B46"/>
    <mergeCell ref="C46:H46"/>
    <mergeCell ref="I46:N46"/>
    <mergeCell ref="O46:T46"/>
    <mergeCell ref="U46:Z46"/>
    <mergeCell ref="AA46:AF46"/>
    <mergeCell ref="C50:H50"/>
    <mergeCell ref="I50:N50"/>
    <mergeCell ref="O50:T50"/>
    <mergeCell ref="U50:Z50"/>
    <mergeCell ref="AA50:AF50"/>
    <mergeCell ref="AG50:AL50"/>
    <mergeCell ref="AG48:AL48"/>
    <mergeCell ref="A49:B49"/>
    <mergeCell ref="C49:H49"/>
    <mergeCell ref="I49:N49"/>
    <mergeCell ref="O49:T49"/>
    <mergeCell ref="U49:Z49"/>
    <mergeCell ref="AA49:AF49"/>
    <mergeCell ref="AG49:AL49"/>
    <mergeCell ref="A48:B48"/>
    <mergeCell ref="C48:H48"/>
    <mergeCell ref="I48:N48"/>
    <mergeCell ref="O48:T48"/>
    <mergeCell ref="U48:Z48"/>
    <mergeCell ref="AA48:AF48"/>
    <mergeCell ref="A51:AL51"/>
    <mergeCell ref="A52:AL52"/>
    <mergeCell ref="A53:B54"/>
    <mergeCell ref="C53:N53"/>
    <mergeCell ref="O53:Z53"/>
    <mergeCell ref="AA53:AL53"/>
    <mergeCell ref="C54:H54"/>
    <mergeCell ref="I54:N54"/>
    <mergeCell ref="O54:T54"/>
    <mergeCell ref="U54:Z54"/>
    <mergeCell ref="AA54:AF54"/>
    <mergeCell ref="AG54:AL54"/>
    <mergeCell ref="A55:B55"/>
    <mergeCell ref="C55:H55"/>
    <mergeCell ref="I55:N55"/>
    <mergeCell ref="O55:T55"/>
    <mergeCell ref="U55:Z55"/>
    <mergeCell ref="AA55:AF55"/>
    <mergeCell ref="AG55:AL55"/>
    <mergeCell ref="AG56:AL56"/>
    <mergeCell ref="A57:B57"/>
    <mergeCell ref="C57:H57"/>
    <mergeCell ref="I57:N57"/>
    <mergeCell ref="O57:T57"/>
    <mergeCell ref="U57:Z57"/>
    <mergeCell ref="AA57:AF57"/>
    <mergeCell ref="AG57:AL57"/>
    <mergeCell ref="A56:B56"/>
    <mergeCell ref="C56:H56"/>
    <mergeCell ref="I56:N56"/>
    <mergeCell ref="O56:T56"/>
    <mergeCell ref="U56:Z56"/>
    <mergeCell ref="AA56:AF56"/>
    <mergeCell ref="AG58:AL58"/>
    <mergeCell ref="A59:B59"/>
    <mergeCell ref="C59:H59"/>
    <mergeCell ref="I59:N59"/>
    <mergeCell ref="O59:T59"/>
    <mergeCell ref="U59:Z59"/>
    <mergeCell ref="AA59:AF59"/>
    <mergeCell ref="AG59:AL59"/>
    <mergeCell ref="A58:B58"/>
    <mergeCell ref="C58:H58"/>
    <mergeCell ref="I58:N58"/>
    <mergeCell ref="O58:T58"/>
    <mergeCell ref="U58:Z58"/>
    <mergeCell ref="AA58:AF58"/>
    <mergeCell ref="AG60:AL60"/>
    <mergeCell ref="C61:H61"/>
    <mergeCell ref="I61:N61"/>
    <mergeCell ref="O61:T61"/>
    <mergeCell ref="U61:Z61"/>
    <mergeCell ref="AA61:AF61"/>
    <mergeCell ref="AG61:AL61"/>
    <mergeCell ref="A60:B60"/>
    <mergeCell ref="C60:H60"/>
    <mergeCell ref="I60:N60"/>
    <mergeCell ref="O60:T60"/>
    <mergeCell ref="U60:Z60"/>
    <mergeCell ref="AA60:AF60"/>
    <mergeCell ref="AG65:AL65"/>
    <mergeCell ref="A66:B66"/>
    <mergeCell ref="C66:H66"/>
    <mergeCell ref="I66:N66"/>
    <mergeCell ref="O66:T66"/>
    <mergeCell ref="U66:Z66"/>
    <mergeCell ref="AA66:AF66"/>
    <mergeCell ref="AG66:AL66"/>
    <mergeCell ref="A63:AL63"/>
    <mergeCell ref="A64:B65"/>
    <mergeCell ref="C64:N64"/>
    <mergeCell ref="O64:Z64"/>
    <mergeCell ref="AA64:AL64"/>
    <mergeCell ref="C65:H65"/>
    <mergeCell ref="I65:N65"/>
    <mergeCell ref="O65:T65"/>
    <mergeCell ref="U65:Z65"/>
    <mergeCell ref="AA65:AF65"/>
    <mergeCell ref="AG67:AL67"/>
    <mergeCell ref="A68:B68"/>
    <mergeCell ref="C68:H68"/>
    <mergeCell ref="I68:N68"/>
    <mergeCell ref="O68:T68"/>
    <mergeCell ref="U68:Z68"/>
    <mergeCell ref="AA68:AF68"/>
    <mergeCell ref="AG68:AL68"/>
    <mergeCell ref="A67:B67"/>
    <mergeCell ref="C67:H67"/>
    <mergeCell ref="I67:N67"/>
    <mergeCell ref="O67:T67"/>
    <mergeCell ref="U67:Z67"/>
    <mergeCell ref="AA67:AF67"/>
    <mergeCell ref="AG69:AL69"/>
    <mergeCell ref="A70:B70"/>
    <mergeCell ref="C70:H70"/>
    <mergeCell ref="I70:N70"/>
    <mergeCell ref="O70:T70"/>
    <mergeCell ref="U70:Z70"/>
    <mergeCell ref="AA70:AF70"/>
    <mergeCell ref="AG70:AL70"/>
    <mergeCell ref="A69:B69"/>
    <mergeCell ref="C69:H69"/>
    <mergeCell ref="I69:N69"/>
    <mergeCell ref="O69:T69"/>
    <mergeCell ref="U69:Z69"/>
    <mergeCell ref="AA69:AF69"/>
    <mergeCell ref="AG71:AL71"/>
    <mergeCell ref="C72:H72"/>
    <mergeCell ref="I72:N72"/>
    <mergeCell ref="O72:T72"/>
    <mergeCell ref="U72:Z72"/>
    <mergeCell ref="AA72:AF72"/>
    <mergeCell ref="AG72:AL72"/>
    <mergeCell ref="A71:B71"/>
    <mergeCell ref="C71:H71"/>
    <mergeCell ref="I71:N71"/>
    <mergeCell ref="O71:T71"/>
    <mergeCell ref="U71:Z71"/>
    <mergeCell ref="AA71:AF71"/>
    <mergeCell ref="AG76:AL76"/>
    <mergeCell ref="A77:B77"/>
    <mergeCell ref="C77:H77"/>
    <mergeCell ref="I77:N77"/>
    <mergeCell ref="O77:T77"/>
    <mergeCell ref="U77:Z77"/>
    <mergeCell ref="AA77:AF77"/>
    <mergeCell ref="AG77:AL77"/>
    <mergeCell ref="A74:AL74"/>
    <mergeCell ref="A75:B76"/>
    <mergeCell ref="C75:N75"/>
    <mergeCell ref="O75:Z75"/>
    <mergeCell ref="AA75:AL75"/>
    <mergeCell ref="C76:H76"/>
    <mergeCell ref="I76:N76"/>
    <mergeCell ref="O76:T76"/>
    <mergeCell ref="U76:Z76"/>
    <mergeCell ref="AA76:AF76"/>
    <mergeCell ref="AG78:AL78"/>
    <mergeCell ref="A79:B79"/>
    <mergeCell ref="C79:H79"/>
    <mergeCell ref="I79:N79"/>
    <mergeCell ref="O79:T79"/>
    <mergeCell ref="U79:Z79"/>
    <mergeCell ref="AA79:AF79"/>
    <mergeCell ref="AG79:AL79"/>
    <mergeCell ref="A78:B78"/>
    <mergeCell ref="C78:H78"/>
    <mergeCell ref="I78:N78"/>
    <mergeCell ref="O78:T78"/>
    <mergeCell ref="U78:Z78"/>
    <mergeCell ref="AA78:AF78"/>
    <mergeCell ref="AG80:AL80"/>
    <mergeCell ref="A81:B81"/>
    <mergeCell ref="C81:H81"/>
    <mergeCell ref="I81:N81"/>
    <mergeCell ref="O81:T81"/>
    <mergeCell ref="U81:Z81"/>
    <mergeCell ref="AA81:AF81"/>
    <mergeCell ref="AG81:AL81"/>
    <mergeCell ref="A80:B80"/>
    <mergeCell ref="C80:H80"/>
    <mergeCell ref="I80:N80"/>
    <mergeCell ref="O80:T80"/>
    <mergeCell ref="U80:Z80"/>
    <mergeCell ref="AA80:AF80"/>
    <mergeCell ref="AG82:AL82"/>
    <mergeCell ref="C83:H83"/>
    <mergeCell ref="I83:N83"/>
    <mergeCell ref="O83:T83"/>
    <mergeCell ref="U83:Z83"/>
    <mergeCell ref="AA83:AF83"/>
    <mergeCell ref="AG83:AL83"/>
    <mergeCell ref="A82:B82"/>
    <mergeCell ref="C82:H82"/>
    <mergeCell ref="I82:N82"/>
    <mergeCell ref="O82:T82"/>
    <mergeCell ref="U82:Z82"/>
    <mergeCell ref="AA82:AF82"/>
    <mergeCell ref="A89:B89"/>
    <mergeCell ref="C89:N89"/>
    <mergeCell ref="O89:Z89"/>
    <mergeCell ref="AA89:AL89"/>
    <mergeCell ref="A90:B90"/>
    <mergeCell ref="C90:N90"/>
    <mergeCell ref="O90:Z90"/>
    <mergeCell ref="AA90:AL90"/>
    <mergeCell ref="A86:AL86"/>
    <mergeCell ref="A87:B87"/>
    <mergeCell ref="C87:N87"/>
    <mergeCell ref="O87:Z87"/>
    <mergeCell ref="AA87:AL87"/>
    <mergeCell ref="A88:B88"/>
    <mergeCell ref="C88:N88"/>
    <mergeCell ref="O88:Z88"/>
    <mergeCell ref="AA88:AL88"/>
    <mergeCell ref="A93:B93"/>
    <mergeCell ref="C93:N93"/>
    <mergeCell ref="O93:Z93"/>
    <mergeCell ref="AA93:AL93"/>
    <mergeCell ref="A94:B97"/>
    <mergeCell ref="C94:N97"/>
    <mergeCell ref="O94:Z97"/>
    <mergeCell ref="AA94:AL97"/>
    <mergeCell ref="A91:B91"/>
    <mergeCell ref="C91:N91"/>
    <mergeCell ref="O91:Z91"/>
    <mergeCell ref="AA91:AL91"/>
    <mergeCell ref="A92:B92"/>
    <mergeCell ref="C92:N92"/>
    <mergeCell ref="O92:Z92"/>
    <mergeCell ref="AA92:AL92"/>
    <mergeCell ref="A27:AL27"/>
    <mergeCell ref="A25:A26"/>
    <mergeCell ref="B25:M26"/>
    <mergeCell ref="N25:N26"/>
    <mergeCell ref="Y25:AL26"/>
    <mergeCell ref="Q25:X26"/>
    <mergeCell ref="P25:P26"/>
    <mergeCell ref="O25:O26"/>
    <mergeCell ref="Y21:AL22"/>
    <mergeCell ref="A23:A24"/>
    <mergeCell ref="B23:M24"/>
    <mergeCell ref="N23:N24"/>
    <mergeCell ref="O23:O24"/>
    <mergeCell ref="P23:P24"/>
    <mergeCell ref="Q23:X24"/>
    <mergeCell ref="Y23:AL24"/>
    <mergeCell ref="A21:A22"/>
    <mergeCell ref="B21:M22"/>
    <mergeCell ref="N21:N22"/>
    <mergeCell ref="O21:O22"/>
    <mergeCell ref="P21:P22"/>
    <mergeCell ref="Q21:X22"/>
  </mergeCells>
  <conditionalFormatting sqref="A5:AL26">
    <cfRule type="expression" dxfId="9" priority="1">
      <formula>$AM5=4</formula>
    </cfRule>
    <cfRule type="expression" dxfId="8" priority="2">
      <formula>$AM5=3</formula>
    </cfRule>
    <cfRule type="expression" dxfId="7" priority="3">
      <formula>$AM5=2</formula>
    </cfRule>
    <cfRule type="expression" dxfId="6" priority="4">
      <formula>$AM5=1</formula>
    </cfRule>
    <cfRule type="expression" dxfId="5" priority="5">
      <formula>$AM5=0</formula>
    </cfRule>
  </conditionalFormatting>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266</TotalTime>
  <Application>Microsoft Excel</Application>
  <DocSecurity>0</DocSecurity>
  <ScaleCrop>false</ScaleCrop>
  <HeadingPairs>
    <vt:vector size="4" baseType="variant">
      <vt:variant>
        <vt:lpstr>Feuilles de calcul</vt:lpstr>
      </vt:variant>
      <vt:variant>
        <vt:i4>15</vt:i4>
      </vt:variant>
      <vt:variant>
        <vt:lpstr>Plages nommées</vt:lpstr>
      </vt:variant>
      <vt:variant>
        <vt:i4>89</vt:i4>
      </vt:variant>
    </vt:vector>
  </HeadingPairs>
  <TitlesOfParts>
    <vt:vector size="104" baseType="lpstr">
      <vt:lpstr>Contexte</vt:lpstr>
      <vt:lpstr>Notice</vt:lpstr>
      <vt:lpstr>Compétences</vt:lpstr>
      <vt:lpstr>Connaissances</vt:lpstr>
      <vt:lpstr>Croisement-comp-conn</vt:lpstr>
      <vt:lpstr>Problématiques_compétences</vt:lpstr>
      <vt:lpstr>Progression_STI2D</vt:lpstr>
      <vt:lpstr>Générateur 1</vt:lpstr>
      <vt:lpstr>Générateur T</vt:lpstr>
      <vt:lpstr>P1_1 (S1)</vt:lpstr>
      <vt:lpstr>P2_1 (S2)</vt:lpstr>
      <vt:lpstr>P5_1 (S3)</vt:lpstr>
      <vt:lpstr>P6_6 (S4)</vt:lpstr>
      <vt:lpstr>P7_2 (S6)</vt:lpstr>
      <vt:lpstr>P6_2 (S10)</vt:lpstr>
      <vt:lpstr>Connaissances!_MV3TD_PT8H00M00S_101</vt:lpstr>
      <vt:lpstr>Connaissances!_MV3TD_PT8H00M00S_104</vt:lpstr>
      <vt:lpstr>Connaissances!_MV3TD_PT8H00M00S_107</vt:lpstr>
      <vt:lpstr>Connaissances!_MV3TD_PT8H00M00S_11</vt:lpstr>
      <vt:lpstr>Connaissances!_MV3TD_PT8H00M00S_110</vt:lpstr>
      <vt:lpstr>Connaissances!_MV3TD_PT8H00M00S_113</vt:lpstr>
      <vt:lpstr>Connaissances!_MV3TD_PT8H00M00S_116</vt:lpstr>
      <vt:lpstr>Connaissances!_MV3TD_PT8H00M00S_14</vt:lpstr>
      <vt:lpstr>Connaissances!_MV3TD_PT8H00M00S_146</vt:lpstr>
      <vt:lpstr>Connaissances!_MV3TD_PT8H00M00S_149</vt:lpstr>
      <vt:lpstr>Connaissances!_MV3TD_PT8H00M00S_152</vt:lpstr>
      <vt:lpstr>Connaissances!_MV3TD_PT8H00M00S_155</vt:lpstr>
      <vt:lpstr>Connaissances!_MV3TD_PT8H00M00S_158</vt:lpstr>
      <vt:lpstr>Connaissances!_MV3TD_PT8H00M00S_161</vt:lpstr>
      <vt:lpstr>Connaissances!_MV3TD_PT8H00M00S_164</vt:lpstr>
      <vt:lpstr>Connaissances!_MV3TD_PT8H00M00S_167</vt:lpstr>
      <vt:lpstr>Connaissances!_MV3TD_PT8H00M00S_17</vt:lpstr>
      <vt:lpstr>Connaissances!_MV3TD_PT8H00M00S_170</vt:lpstr>
      <vt:lpstr>Connaissances!_MV3TD_PT8H00M00S_173</vt:lpstr>
      <vt:lpstr>Connaissances!_MV3TD_PT8H00M00S_176</vt:lpstr>
      <vt:lpstr>Connaissances!_MV3TD_PT8H00M00S_179</vt:lpstr>
      <vt:lpstr>Connaissances!_MV3TD_PT8H00M00S_191</vt:lpstr>
      <vt:lpstr>Connaissances!_MV3TD_PT8H00M00S_194</vt:lpstr>
      <vt:lpstr>Connaissances!_MV3TD_PT8H00M00S_197</vt:lpstr>
      <vt:lpstr>Connaissances!_MV3TD_PT8H00M00S_200</vt:lpstr>
      <vt:lpstr>Connaissances!_MV3TD_PT8H00M00S_203</vt:lpstr>
      <vt:lpstr>Connaissances!_MV3TD_PT8H00M00S_206</vt:lpstr>
      <vt:lpstr>Connaissances!_MV3TD_PT8H00M00S_212</vt:lpstr>
      <vt:lpstr>Connaissances!_MV3TD_PT8H00M00S_215</vt:lpstr>
      <vt:lpstr>Connaissances!_MV3TD_PT8H00M00S_218</vt:lpstr>
      <vt:lpstr>Connaissances!_MV3TD_PT8H00M00S_221</vt:lpstr>
      <vt:lpstr>Connaissances!_MV3TD_PT8H00M00S_23</vt:lpstr>
      <vt:lpstr>Connaissances!_MV3TD_PT8H00M00S_230</vt:lpstr>
      <vt:lpstr>Connaissances!_MV3TD_PT8H00M00S_233</vt:lpstr>
      <vt:lpstr>Connaissances!_MV3TD_PT8H00M00S_236</vt:lpstr>
      <vt:lpstr>Connaissances!_MV3TD_PT8H00M00S_239</vt:lpstr>
      <vt:lpstr>Connaissances!_MV3TD_PT8H00M00S_242</vt:lpstr>
      <vt:lpstr>Connaissances!_MV3TD_PT8H00M00S_245</vt:lpstr>
      <vt:lpstr>Connaissances!_MV3TD_PT8H00M00S_248</vt:lpstr>
      <vt:lpstr>Connaissances!_MV3TD_PT8H00M00S_251</vt:lpstr>
      <vt:lpstr>Connaissances!_MV3TD_PT8H00M00S_26</vt:lpstr>
      <vt:lpstr>Connaissances!_MV3TD_PT8H00M00S_260</vt:lpstr>
      <vt:lpstr>Connaissances!_MV3TD_PT8H00M00S_263</vt:lpstr>
      <vt:lpstr>Connaissances!_MV3TD_PT8H00M00S_29</vt:lpstr>
      <vt:lpstr>Connaissances!_MV3TD_PT8H00M00S_308</vt:lpstr>
      <vt:lpstr>Connaissances!_MV3TD_PT8H00M00S_311</vt:lpstr>
      <vt:lpstr>Connaissances!_MV3TD_PT8H00M00S_314</vt:lpstr>
      <vt:lpstr>Connaissances!_MV3TD_PT8H00M00S_317</vt:lpstr>
      <vt:lpstr>Connaissances!_MV3TD_PT8H00M00S_32</vt:lpstr>
      <vt:lpstr>Connaissances!_MV3TD_PT8H00M00S_320</vt:lpstr>
      <vt:lpstr>Connaissances!_MV3TD_PT8H00M00S_323</vt:lpstr>
      <vt:lpstr>Connaissances!_MV3TD_PT8H00M00S_326</vt:lpstr>
      <vt:lpstr>Connaissances!_MV3TD_PT8H00M00S_329</vt:lpstr>
      <vt:lpstr>Connaissances!_MV3TD_PT8H00M00S_332</vt:lpstr>
      <vt:lpstr>Connaissances!_MV3TD_PT8H00M00S_341</vt:lpstr>
      <vt:lpstr>Connaissances!_MV3TD_PT8H00M00S_344</vt:lpstr>
      <vt:lpstr>Connaissances!_MV3TD_PT8H00M00S_347</vt:lpstr>
      <vt:lpstr>Connaissances!_MV3TD_PT8H00M00S_350</vt:lpstr>
      <vt:lpstr>Connaissances!_MV3TD_PT8H00M00S_353</vt:lpstr>
      <vt:lpstr>Connaissances!_MV3TD_PT8H00M00S_359</vt:lpstr>
      <vt:lpstr>Connaissances!_MV3TD_PT8H00M00S_362</vt:lpstr>
      <vt:lpstr>Connaissances!_MV3TD_PT8H00M00S_41</vt:lpstr>
      <vt:lpstr>Connaissances!_MV3TD_PT8H00M00S_44</vt:lpstr>
      <vt:lpstr>Connaissances!_MV3TD_PT8H00M00S_47</vt:lpstr>
      <vt:lpstr>Connaissances!_MV3TD_PT8H00M00S_5</vt:lpstr>
      <vt:lpstr>Connaissances!_MV3TD_PT8H00M00S_50</vt:lpstr>
      <vt:lpstr>Connaissances!_MV3TD_PT8H00M00S_53</vt:lpstr>
      <vt:lpstr>Connaissances!_MV3TD_PT8H00M00S_56</vt:lpstr>
      <vt:lpstr>Connaissances!_MV3TD_PT8H00M00S_62</vt:lpstr>
      <vt:lpstr>Connaissances!_MV3TD_PT8H00M00S_65</vt:lpstr>
      <vt:lpstr>Connaissances!_MV3TD_PT8H00M00S_68</vt:lpstr>
      <vt:lpstr>Connaissances!_MV3TD_PT8H00M00S_71</vt:lpstr>
      <vt:lpstr>Connaissances!_MV3TD_PT8H00M00S_74</vt:lpstr>
      <vt:lpstr>Connaissances!_MV3TD_PT8H00M00S_77</vt:lpstr>
      <vt:lpstr>Connaissances!_MV3TD_PT8H00M00S_8</vt:lpstr>
      <vt:lpstr>Connaissances!_MV3TD_PT8H00M00S_95</vt:lpstr>
      <vt:lpstr>Connaissances!_MV3TD_PT8H00M00S_98</vt:lpstr>
      <vt:lpstr>Connaissances!_MV3XX_4</vt:lpstr>
      <vt:lpstr>Connaissances!_Toc397246831</vt:lpstr>
      <vt:lpstr>Connaissances!_Toc397246847</vt:lpstr>
      <vt:lpstr>Connaissances!BRANCH_0</vt:lpstr>
      <vt:lpstr>Connaissances!BRANCH_25</vt:lpstr>
      <vt:lpstr>Connaissances!BRANCH_50</vt:lpstr>
      <vt:lpstr>Connaissances!brt_6FDF8B517F664A1CA31CA4DF7B01595A</vt:lpstr>
      <vt:lpstr>'Croisement-comp-conn'!Impression_des_titres</vt:lpstr>
      <vt:lpstr>'Croisement-comp-conn'!OLE_LINK17</vt:lpstr>
      <vt:lpstr>'Croisement-comp-conn'!OLE_LINK2</vt:lpstr>
      <vt:lpstr>'Croisement-comp-conn'!OLE_LINK4</vt:lpstr>
      <vt:lpstr>'Croisement-comp-conn'!OLE_LINK8</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pclaunay</dc:creator>
  <cp:lastModifiedBy>Fabrice Rose</cp:lastModifiedBy>
  <cp:revision>44</cp:revision>
  <cp:lastPrinted>2016-07-28T07:00:55Z</cp:lastPrinted>
  <dcterms:created xsi:type="dcterms:W3CDTF">2015-11-08T10:15:20Z</dcterms:created>
  <dcterms:modified xsi:type="dcterms:W3CDTF">2021-01-01T08:27:06Z</dcterms:modified>
</cp:coreProperties>
</file>